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filterPrivacy="1" defaultThemeVersion="166925"/>
  <xr:revisionPtr revIDLastSave="0" documentId="13_ncr:1_{57812682-CB79-4860-811B-208913ED4A4C}" xr6:coauthVersionLast="45" xr6:coauthVersionMax="45" xr10:uidLastSave="{00000000-0000-0000-0000-000000000000}"/>
  <bookViews>
    <workbookView xWindow="-108" yWindow="-108" windowWidth="23256" windowHeight="12720" xr2:uid="{9CC32039-68B7-4A27-8B99-C9A2A4F1A475}"/>
  </bookViews>
  <sheets>
    <sheet name="Calculs" sheetId="1" r:id="rId1"/>
    <sheet name="Réducteur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1" l="1"/>
  <c r="F41" i="1" s="1"/>
  <c r="F46" i="1" l="1"/>
  <c r="C16" i="1" s="1"/>
  <c r="C17" i="1" s="1"/>
  <c r="F44" i="1" l="1"/>
  <c r="G40" i="1"/>
  <c r="F45" i="1" l="1"/>
  <c r="C30" i="1" s="1"/>
  <c r="C26" i="1" s="1"/>
  <c r="C18" i="1"/>
  <c r="C25" i="1" l="1"/>
  <c r="C27" i="1" s="1"/>
  <c r="F40" i="1"/>
  <c r="G42" i="1"/>
  <c r="F39" i="1"/>
  <c r="C21" i="1" s="1"/>
  <c r="C22" i="1" s="1"/>
  <c r="C31" i="1"/>
  <c r="C32" i="1" s="1"/>
  <c r="F43" i="1"/>
  <c r="F42" i="1" l="1"/>
</calcChain>
</file>

<file path=xl/sharedStrings.xml><?xml version="1.0" encoding="utf-8"?>
<sst xmlns="http://schemas.openxmlformats.org/spreadsheetml/2006/main" count="90" uniqueCount="76">
  <si>
    <t>eq1</t>
  </si>
  <si>
    <t>eq2</t>
  </si>
  <si>
    <t>eq3</t>
  </si>
  <si>
    <t>eq4</t>
  </si>
  <si>
    <t>eq5</t>
  </si>
  <si>
    <t>eq6</t>
  </si>
  <si>
    <t>Fcomb = Fo FR / FR+d1</t>
  </si>
  <si>
    <t>-1/d1 + 1/d2 = 1/FR</t>
  </si>
  <si>
    <t>Fcomb = Fo(1 - d2/FR)</t>
  </si>
  <si>
    <t xml:space="preserve">MR = Fcomb/Fo = FR/(FR+ d1 ) </t>
  </si>
  <si>
    <t>d2 = MR d1</t>
  </si>
  <si>
    <t xml:space="preserve">d2 = FR (1 - MR) </t>
  </si>
  <si>
    <t>mm</t>
  </si>
  <si>
    <t>x</t>
  </si>
  <si>
    <t>d1=(FR/MR)-FR</t>
  </si>
  <si>
    <t>MR calculé</t>
  </si>
  <si>
    <t>backfocus calculé</t>
  </si>
  <si>
    <t>nouveau f/d</t>
  </si>
  <si>
    <t>Diamètre ouverture</t>
  </si>
  <si>
    <t>FR</t>
  </si>
  <si>
    <t>position du réducteur</t>
  </si>
  <si>
    <t>position du capteur</t>
  </si>
  <si>
    <t>diamètre d'ouverture</t>
  </si>
  <si>
    <t>Fo fixe</t>
  </si>
  <si>
    <t>MR=-((d2/FR)-1)</t>
  </si>
  <si>
    <t>Réducteurs</t>
  </si>
  <si>
    <t>Focale (mm)</t>
  </si>
  <si>
    <t>GSO/Kepler 0.5x 1.25''</t>
  </si>
  <si>
    <t>TS Optics 0.5x 1.25''</t>
  </si>
  <si>
    <t>altair 0.5x 1.25''</t>
  </si>
  <si>
    <t>svbony 0.5x 1.25'' (F9154A)</t>
  </si>
  <si>
    <t>focale de l'objectif (téléscope, lunette…)</t>
  </si>
  <si>
    <t>https://agenaastro.com/articles/focal-reducers-guide.html</t>
  </si>
  <si>
    <t xml:space="preserve">Equations documentées ici : </t>
  </si>
  <si>
    <t>nouvelle focale après réduction</t>
  </si>
  <si>
    <t>focale du réducteur (donnée constructeur si disponible, ou encore mieux calculée en faisant focaliser une source de lumière (par exemple le Soleil) et mesurer la distance entre le doublet de lentilles et le point focalisé)</t>
  </si>
  <si>
    <t>3. Choisir le modèle du réducteur dans la liste, ou bien ajouter manuellement la valeur de sa focale si connue ou mesurée dans l'onglet "Réducteurs" :</t>
  </si>
  <si>
    <t>1. Renseigner les valeurs propres à votre objectif (téléscope/lunette) : sa focale et son diamètre</t>
  </si>
  <si>
    <t>PO &lt;&gt; plan focal origine</t>
  </si>
  <si>
    <t>Modèle du réducteur :</t>
  </si>
  <si>
    <t>d2 calculée</t>
  </si>
  <si>
    <t>5. Voici le résultat de la réduction :</t>
  </si>
  <si>
    <t>7. Calculs facultatifs peu utiles</t>
  </si>
  <si>
    <t>6. Calculs complémentaires concernant le backfocus induit et les positions du réducteur et du capteur dans le chemin optique :</t>
  </si>
  <si>
    <t>d1 calculée</t>
  </si>
  <si>
    <t>d1 choisie</t>
  </si>
  <si>
    <t>Fcomb calculée</t>
  </si>
  <si>
    <t>MR calculé en fct de d1</t>
  </si>
  <si>
    <t>2. Si connue, renseigner la distance du plan focal d'origine par rapport au PO. Utile pour calculer les positions du capteur et du réducteur dans le chemin optique, et s'il y a besoin d'un adaptateur négatif pour rentrer dans le PO.</t>
  </si>
  <si>
    <t>distance entre le bord du PO (sans le tube coulissant donc) et le plan focal avant réduction (à mesurer avec un calque et la Lune par exemple). Si valeur inconnue, laisser vide et ignorer les cellules "position du".</t>
  </si>
  <si>
    <t>4. Ici, deux cases jaunes car deux possibilités : (1) soit vous entrez manuellement une valeur de réduction souhaitée, (2) soit cette valeur sera calculée du fait de l'écartement réel entre la caméra et le centre du doublet du réducteur, selon les tubes d'allonge et autres bagues insérées (distance d2).</t>
  </si>
  <si>
    <t>d2 choisie (2)</t>
  </si>
  <si>
    <t>MR choisi (1)</t>
  </si>
  <si>
    <t>facteur de réduction calculé en fonction de d2</t>
  </si>
  <si>
    <r>
      <t xml:space="preserve">à l'inverse donc, vous pouvez calculer d2 nécessaire en fonction d'un facteur de réduction souhaité arbitrairement. </t>
    </r>
    <r>
      <rPr>
        <b/>
        <sz val="11"/>
        <color theme="1"/>
        <rFont val="Calibri"/>
        <family val="2"/>
        <scheme val="minor"/>
      </rPr>
      <t>Si c'est le cas n'oubliez pas de reporter la valeur "d2 calculée" à la place de la valeur "d2 choisie" deux lignes plus haut.</t>
    </r>
  </si>
  <si>
    <t>distance entre réducteur et nouveau plan focal = distance entre réducteur et capteur, utiliser des bagues ou spacers entre la caméra et le réducteur pour atteindre au plus proche cette distance</t>
  </si>
  <si>
    <r>
      <t xml:space="preserve">distance réelle entre réducteur et capteur en fonction des bagues et spacers utilisables (va calculer le facteur de réduction résultant MR). </t>
    </r>
    <r>
      <rPr>
        <b/>
        <sz val="11"/>
        <color theme="1"/>
        <rFont val="Calibri"/>
        <family val="2"/>
        <scheme val="minor"/>
      </rPr>
      <t>Attention de bien reporter ici la valeur "d2 calculée" deux lignes plus bas, dans le cas où vous choisissez plutôt de fixer le facteur de réduction manuellement et arbitrairement.</t>
    </r>
  </si>
  <si>
    <t>nouveau f/d après réduction</t>
  </si>
  <si>
    <t>distance entre ancien plan focal et nouveau plan focal (le nouveau plan focal va se rapprocher du PO, voire rentrer dedans --&gt; se tourner vers la fabrication d'un adaptateur négatif pour "rentrer" la caméra dans le PO)</t>
  </si>
  <si>
    <t>distance entre le PO (sans le tube coulissant donc) et le centre du doublet de lentilles du réducteur. Une valeur négative signifie que le doublet de lentilles du réducteur se trouve dans le PO.</t>
  </si>
  <si>
    <t>distance entre le PO (sans le tube coulissant donc) et capteur de la caméra. Une valeur négative signifie que le capteur de la caméra doit se trouver dans le PO. --&gt; voir adaptateur négatif.</t>
  </si>
  <si>
    <t>distance entre réducteur et plan focal d'origine avant réduction = là où placer précisément le centre du doublet du réducteur dans le chemin optique par rapport au plan focal d'origine avant réduction</t>
  </si>
  <si>
    <t>distance entre réducteur et plan focal d'origine (pour calculer le facteur de réduction en fonction de là où vous pouvez placer le réducteur dans votre chemin optique). Peut servir pour simuler différents scénarii, mais les calculs du point 6. sont plus pratiques.</t>
  </si>
  <si>
    <t>http://www.astronomie-va.com/forum/viewtopic.php?p=40360#p40360</t>
  </si>
  <si>
    <t>Source la plus à jour :</t>
  </si>
  <si>
    <t>autre1</t>
  </si>
  <si>
    <t>autre2</t>
  </si>
  <si>
    <t>autre3</t>
  </si>
  <si>
    <t>Accessoires et mémo :</t>
  </si>
  <si>
    <t>CS mount = 12.5 mm jusqu'au capteur</t>
  </si>
  <si>
    <t>C mount = 17.5 mm jusqu'au capteur</t>
  </si>
  <si>
    <t>Le doublet de lentilles doit présenter sa face convexe vers l'objectif, et sa face plane vers la caméra</t>
  </si>
  <si>
    <t>allonge C/CS-mount M28.5 fournie avec caméras altair : 20mm</t>
  </si>
  <si>
    <t>Caméra Altair + svbony : 12.5+20+6=38.5mm (d2)</t>
  </si>
  <si>
    <t>RdF svbony 0.5x 1.25'' : distance jusqu'au milieu du doublet ~6mm (côté caméra)</t>
  </si>
  <si>
    <t>RdF altair 0.5x 1.25' ': distance jusqu'au milieu du doublet ~3mm (côté caméra)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</si>
</sst>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6" x14ac:knownFonts="1">
    <font>
      <sz val="11"/>
      <color theme="1"/>
      <name val="Calibri"/>
      <family val="2"/>
      <scheme val="minor"/>
    </font>
    <font>
      <i/>
      <sz val="11"/>
      <color theme="1"/>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u/>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applyNumberFormat="0" applyFill="0" applyBorder="0" applyAlignment="0" applyProtection="0"/>
    <xf numFmtId="43" fontId="3" fillId="0" borderId="0" applyFont="0" applyFill="0" applyBorder="0" applyAlignment="0" applyProtection="0"/>
  </cellStyleXfs>
  <cellXfs count="36">
    <xf numFmtId="0" fontId="0" fillId="0" borderId="0" xfId="0"/>
    <xf numFmtId="0" fontId="0" fillId="3" borderId="0" xfId="0" applyFill="1"/>
    <xf numFmtId="0" fontId="0" fillId="3" borderId="1" xfId="0" applyFill="1" applyBorder="1"/>
    <xf numFmtId="2" fontId="0" fillId="3" borderId="3" xfId="0" applyNumberFormat="1" applyFill="1" applyBorder="1"/>
    <xf numFmtId="0" fontId="0" fillId="3" borderId="2" xfId="0" applyFill="1" applyBorder="1" applyAlignment="1">
      <alignment horizontal="center"/>
    </xf>
    <xf numFmtId="0" fontId="0" fillId="3" borderId="0" xfId="0" applyFill="1" applyAlignment="1">
      <alignment horizontal="center"/>
    </xf>
    <xf numFmtId="0" fontId="0" fillId="4" borderId="1" xfId="0" applyFill="1" applyBorder="1"/>
    <xf numFmtId="0" fontId="0" fillId="4" borderId="2" xfId="0" applyFill="1" applyBorder="1" applyAlignment="1">
      <alignment horizontal="center"/>
    </xf>
    <xf numFmtId="164" fontId="0" fillId="2" borderId="3" xfId="0" applyNumberFormat="1" applyFill="1" applyBorder="1"/>
    <xf numFmtId="0" fontId="4" fillId="3" borderId="0" xfId="0" applyFont="1" applyFill="1"/>
    <xf numFmtId="0" fontId="4" fillId="3" borderId="0" xfId="0" applyFont="1" applyFill="1" applyAlignment="1">
      <alignment horizontal="center"/>
    </xf>
    <xf numFmtId="0" fontId="0" fillId="2" borderId="3" xfId="0" applyFont="1" applyFill="1" applyBorder="1"/>
    <xf numFmtId="2" fontId="0" fillId="2" borderId="3" xfId="0" applyNumberFormat="1" applyFont="1" applyFill="1" applyBorder="1"/>
    <xf numFmtId="2" fontId="0" fillId="2" borderId="3" xfId="0" applyNumberFormat="1" applyFill="1" applyBorder="1"/>
    <xf numFmtId="2" fontId="0" fillId="3" borderId="3" xfId="2" applyNumberFormat="1" applyFont="1" applyFill="1" applyBorder="1" applyAlignment="1">
      <alignment horizontal="right"/>
    </xf>
    <xf numFmtId="2" fontId="1" fillId="0" borderId="3" xfId="0" applyNumberFormat="1" applyFont="1" applyFill="1" applyBorder="1"/>
    <xf numFmtId="164" fontId="0" fillId="3" borderId="3" xfId="0" applyNumberFormat="1" applyFill="1" applyBorder="1"/>
    <xf numFmtId="164" fontId="0" fillId="3" borderId="3" xfId="2" applyNumberFormat="1" applyFont="1" applyFill="1" applyBorder="1" applyAlignment="1">
      <alignment horizontal="right"/>
    </xf>
    <xf numFmtId="0" fontId="0" fillId="2" borderId="1" xfId="0" applyFill="1" applyBorder="1" applyAlignment="1">
      <alignment horizontal="left"/>
    </xf>
    <xf numFmtId="0" fontId="4" fillId="3" borderId="0" xfId="0" applyFont="1" applyFill="1" applyAlignment="1">
      <alignment horizontal="left" wrapText="1"/>
    </xf>
    <xf numFmtId="0" fontId="2" fillId="3" borderId="0" xfId="1" applyFill="1"/>
    <xf numFmtId="0" fontId="5" fillId="3" borderId="0" xfId="0" applyFont="1" applyFill="1"/>
    <xf numFmtId="0" fontId="4" fillId="3" borderId="4" xfId="0" applyFont="1" applyFill="1" applyBorder="1"/>
    <xf numFmtId="0" fontId="0" fillId="3" borderId="5" xfId="0" applyFill="1" applyBorder="1"/>
    <xf numFmtId="0" fontId="2" fillId="3" borderId="5" xfId="1" applyFill="1" applyBorder="1" applyAlignment="1">
      <alignment horizontal="left"/>
    </xf>
    <xf numFmtId="0" fontId="0" fillId="3" borderId="6" xfId="0" applyFill="1" applyBorder="1"/>
    <xf numFmtId="0" fontId="0" fillId="3" borderId="7" xfId="0" applyFill="1" applyBorder="1"/>
    <xf numFmtId="0" fontId="0" fillId="3" borderId="0" xfId="0" applyFill="1" applyBorder="1"/>
    <xf numFmtId="0" fontId="0" fillId="3" borderId="0" xfId="0" applyFill="1" applyBorder="1" applyAlignment="1">
      <alignment horizontal="center"/>
    </xf>
    <xf numFmtId="0" fontId="0" fillId="3" borderId="8" xfId="0" applyFill="1" applyBorder="1"/>
    <xf numFmtId="0" fontId="0" fillId="3" borderId="0" xfId="0" quotePrefix="1" applyFill="1" applyBorder="1"/>
    <xf numFmtId="0" fontId="2" fillId="0" borderId="7" xfId="1" applyBorder="1"/>
    <xf numFmtId="0" fontId="0" fillId="3" borderId="9" xfId="0" applyFill="1" applyBorder="1"/>
    <xf numFmtId="0" fontId="0" fillId="3" borderId="10" xfId="0" applyFill="1" applyBorder="1"/>
    <xf numFmtId="0" fontId="0" fillId="3" borderId="10" xfId="0" applyFill="1" applyBorder="1" applyAlignment="1">
      <alignment horizontal="center"/>
    </xf>
    <xf numFmtId="0" fontId="0" fillId="3" borderId="11" xfId="0" applyFill="1" applyBorder="1"/>
  </cellXfs>
  <cellStyles count="3">
    <cellStyle name="Comma" xfId="2" builtinId="3"/>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stronomie-va.com/forum/viewtopic.php?p=40360" TargetMode="External"/><Relationship Id="rId1" Type="http://schemas.openxmlformats.org/officeDocument/2006/relationships/hyperlink" Target="https://agenaastro.com/articles/focal-reducers-guide.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B794F-1492-486E-BC10-4A3AE2EF9742}">
  <dimension ref="B1:U47"/>
  <sheetViews>
    <sheetView tabSelected="1" zoomScale="90" zoomScaleNormal="90" workbookViewId="0"/>
  </sheetViews>
  <sheetFormatPr defaultRowHeight="14.4" x14ac:dyDescent="0.3"/>
  <cols>
    <col min="1" max="1" width="4.5546875" style="1" customWidth="1"/>
    <col min="2" max="2" width="22.6640625" style="1" customWidth="1"/>
    <col min="3" max="3" width="9.6640625" style="1" customWidth="1"/>
    <col min="4" max="4" width="7.21875" style="5" customWidth="1"/>
    <col min="5" max="5" width="10.88671875" style="1" customWidth="1"/>
    <col min="6" max="16384" width="8.88671875" style="1"/>
  </cols>
  <sheetData>
    <row r="1" spans="2:21" x14ac:dyDescent="0.3">
      <c r="B1" s="1" t="s">
        <v>64</v>
      </c>
      <c r="C1" s="20" t="s">
        <v>63</v>
      </c>
    </row>
    <row r="3" spans="2:21" s="9" customFormat="1" x14ac:dyDescent="0.3">
      <c r="B3" s="9" t="s">
        <v>37</v>
      </c>
      <c r="D3" s="10"/>
    </row>
    <row r="4" spans="2:21" x14ac:dyDescent="0.3">
      <c r="B4" s="2" t="s">
        <v>23</v>
      </c>
      <c r="C4" s="11">
        <v>1200</v>
      </c>
      <c r="D4" s="4" t="s">
        <v>12</v>
      </c>
      <c r="E4" s="1" t="s">
        <v>31</v>
      </c>
    </row>
    <row r="5" spans="2:21" x14ac:dyDescent="0.3">
      <c r="B5" s="2" t="s">
        <v>18</v>
      </c>
      <c r="C5" s="11">
        <v>254</v>
      </c>
      <c r="D5" s="4" t="s">
        <v>12</v>
      </c>
      <c r="E5" s="1" t="s">
        <v>22</v>
      </c>
    </row>
    <row r="6" spans="2:21" s="9" customFormat="1" x14ac:dyDescent="0.3">
      <c r="D6" s="10"/>
    </row>
    <row r="7" spans="2:21" s="9" customFormat="1" ht="28.2" customHeight="1" x14ac:dyDescent="0.3">
      <c r="B7" s="19" t="s">
        <v>48</v>
      </c>
      <c r="C7" s="19"/>
      <c r="D7" s="19"/>
      <c r="E7" s="19"/>
      <c r="F7" s="19"/>
      <c r="G7" s="19"/>
      <c r="H7" s="19"/>
      <c r="I7" s="19"/>
      <c r="J7" s="19"/>
      <c r="K7" s="19"/>
      <c r="L7" s="19"/>
      <c r="M7" s="19"/>
      <c r="N7" s="19"/>
      <c r="O7" s="19"/>
      <c r="P7" s="19"/>
      <c r="Q7" s="19"/>
      <c r="R7" s="19"/>
      <c r="S7" s="19"/>
      <c r="T7" s="19"/>
      <c r="U7" s="19"/>
    </row>
    <row r="8" spans="2:21" x14ac:dyDescent="0.3">
      <c r="B8" s="2" t="s">
        <v>38</v>
      </c>
      <c r="C8" s="12">
        <v>77</v>
      </c>
      <c r="D8" s="4" t="s">
        <v>12</v>
      </c>
      <c r="E8" s="1" t="s">
        <v>49</v>
      </c>
    </row>
    <row r="9" spans="2:21" s="9" customFormat="1" x14ac:dyDescent="0.3">
      <c r="D9" s="10"/>
    </row>
    <row r="10" spans="2:21" s="9" customFormat="1" x14ac:dyDescent="0.3">
      <c r="B10" s="9" t="s">
        <v>36</v>
      </c>
      <c r="D10" s="10"/>
    </row>
    <row r="11" spans="2:21" x14ac:dyDescent="0.3">
      <c r="B11" s="2" t="s">
        <v>39</v>
      </c>
      <c r="C11" s="18" t="s">
        <v>30</v>
      </c>
      <c r="D11" s="18"/>
      <c r="E11" s="18"/>
      <c r="F11" s="18"/>
    </row>
    <row r="12" spans="2:21" x14ac:dyDescent="0.3">
      <c r="B12" s="2" t="s">
        <v>19</v>
      </c>
      <c r="C12" s="15">
        <f>VLOOKUP(C11,Réducteurs!A:B,2,FALSE)</f>
        <v>70</v>
      </c>
      <c r="D12" s="4" t="s">
        <v>12</v>
      </c>
      <c r="E12" s="1" t="s">
        <v>35</v>
      </c>
    </row>
    <row r="14" spans="2:21" ht="27.6" customHeight="1" x14ac:dyDescent="0.3">
      <c r="B14" s="19" t="s">
        <v>50</v>
      </c>
      <c r="C14" s="19"/>
      <c r="D14" s="19"/>
      <c r="E14" s="19"/>
      <c r="F14" s="19"/>
      <c r="G14" s="19"/>
      <c r="H14" s="19"/>
      <c r="I14" s="19"/>
      <c r="J14" s="19"/>
      <c r="K14" s="19"/>
      <c r="L14" s="19"/>
      <c r="M14" s="19"/>
      <c r="N14" s="19"/>
      <c r="O14" s="19"/>
      <c r="P14" s="19"/>
      <c r="Q14" s="19"/>
      <c r="R14" s="19"/>
      <c r="S14" s="19"/>
      <c r="T14" s="19"/>
      <c r="U14" s="19"/>
    </row>
    <row r="15" spans="2:21" x14ac:dyDescent="0.3">
      <c r="B15" s="2" t="s">
        <v>51</v>
      </c>
      <c r="C15" s="13">
        <v>38.5</v>
      </c>
      <c r="D15" s="4" t="s">
        <v>12</v>
      </c>
      <c r="E15" s="1" t="s">
        <v>56</v>
      </c>
    </row>
    <row r="16" spans="2:21" x14ac:dyDescent="0.3">
      <c r="B16" s="2" t="s">
        <v>15</v>
      </c>
      <c r="C16" s="16">
        <f>F46</f>
        <v>0.44999999999999996</v>
      </c>
      <c r="D16" s="4" t="s">
        <v>13</v>
      </c>
      <c r="E16" s="1" t="s">
        <v>53</v>
      </c>
    </row>
    <row r="17" spans="2:5" x14ac:dyDescent="0.3">
      <c r="B17" s="2" t="s">
        <v>52</v>
      </c>
      <c r="C17" s="8">
        <f>C16</f>
        <v>0.44999999999999996</v>
      </c>
      <c r="D17" s="4" t="s">
        <v>13</v>
      </c>
      <c r="E17" s="1" t="s">
        <v>54</v>
      </c>
    </row>
    <row r="18" spans="2:5" x14ac:dyDescent="0.3">
      <c r="B18" s="2" t="s">
        <v>40</v>
      </c>
      <c r="C18" s="3">
        <f>F44</f>
        <v>38.5</v>
      </c>
      <c r="D18" s="4" t="s">
        <v>12</v>
      </c>
      <c r="E18" s="1" t="s">
        <v>55</v>
      </c>
    </row>
    <row r="20" spans="2:5" s="9" customFormat="1" x14ac:dyDescent="0.3">
      <c r="B20" s="9" t="s">
        <v>41</v>
      </c>
      <c r="D20" s="10"/>
    </row>
    <row r="21" spans="2:5" x14ac:dyDescent="0.3">
      <c r="B21" s="2" t="s">
        <v>46</v>
      </c>
      <c r="C21" s="3">
        <f>F39</f>
        <v>540</v>
      </c>
      <c r="D21" s="4" t="s">
        <v>12</v>
      </c>
      <c r="E21" s="1" t="s">
        <v>34</v>
      </c>
    </row>
    <row r="22" spans="2:5" x14ac:dyDescent="0.3">
      <c r="B22" s="2" t="s">
        <v>17</v>
      </c>
      <c r="C22" s="3">
        <f>C21/C5</f>
        <v>2.1259842519685042</v>
      </c>
      <c r="D22" s="4"/>
      <c r="E22" s="1" t="s">
        <v>57</v>
      </c>
    </row>
    <row r="24" spans="2:5" s="9" customFormat="1" x14ac:dyDescent="0.3">
      <c r="B24" s="9" t="s">
        <v>43</v>
      </c>
      <c r="D24" s="10"/>
    </row>
    <row r="25" spans="2:5" x14ac:dyDescent="0.3">
      <c r="B25" s="2" t="s">
        <v>16</v>
      </c>
      <c r="C25" s="3">
        <f>C30-C18</f>
        <v>47.055555555555571</v>
      </c>
      <c r="D25" s="4" t="s">
        <v>12</v>
      </c>
      <c r="E25" s="1" t="s">
        <v>58</v>
      </c>
    </row>
    <row r="26" spans="2:5" x14ac:dyDescent="0.3">
      <c r="B26" s="2" t="s">
        <v>20</v>
      </c>
      <c r="C26" s="3">
        <f>C8-C30</f>
        <v>-8.5555555555555713</v>
      </c>
      <c r="D26" s="4" t="s">
        <v>12</v>
      </c>
      <c r="E26" s="1" t="s">
        <v>59</v>
      </c>
    </row>
    <row r="27" spans="2:5" x14ac:dyDescent="0.3">
      <c r="B27" s="2" t="s">
        <v>21</v>
      </c>
      <c r="C27" s="3">
        <f>C8-C25</f>
        <v>29.944444444444429</v>
      </c>
      <c r="D27" s="4" t="s">
        <v>12</v>
      </c>
      <c r="E27" s="1" t="s">
        <v>60</v>
      </c>
    </row>
    <row r="29" spans="2:5" s="9" customFormat="1" x14ac:dyDescent="0.3">
      <c r="B29" s="9" t="s">
        <v>42</v>
      </c>
      <c r="D29" s="10"/>
    </row>
    <row r="30" spans="2:5" x14ac:dyDescent="0.3">
      <c r="B30" s="2" t="s">
        <v>44</v>
      </c>
      <c r="C30" s="14">
        <f>F45</f>
        <v>85.555555555555571</v>
      </c>
      <c r="D30" s="4" t="s">
        <v>12</v>
      </c>
      <c r="E30" s="1" t="s">
        <v>61</v>
      </c>
    </row>
    <row r="31" spans="2:5" x14ac:dyDescent="0.3">
      <c r="B31" s="6" t="s">
        <v>45</v>
      </c>
      <c r="C31" s="13">
        <f>C30</f>
        <v>85.555555555555571</v>
      </c>
      <c r="D31" s="7" t="s">
        <v>12</v>
      </c>
      <c r="E31" s="1" t="s">
        <v>62</v>
      </c>
    </row>
    <row r="32" spans="2:5" x14ac:dyDescent="0.3">
      <c r="B32" s="2" t="s">
        <v>47</v>
      </c>
      <c r="C32" s="17">
        <f>C12/(C12+C31)</f>
        <v>0.44999999999999996</v>
      </c>
      <c r="D32" s="4" t="s">
        <v>13</v>
      </c>
    </row>
    <row r="38" spans="2:9" x14ac:dyDescent="0.3">
      <c r="B38" s="22" t="s">
        <v>33</v>
      </c>
      <c r="C38" s="23"/>
      <c r="D38" s="24" t="s">
        <v>32</v>
      </c>
      <c r="E38" s="23"/>
      <c r="F38" s="23"/>
      <c r="G38" s="23"/>
      <c r="H38" s="23"/>
      <c r="I38" s="25"/>
    </row>
    <row r="39" spans="2:9" x14ac:dyDescent="0.3">
      <c r="B39" s="26" t="s">
        <v>0</v>
      </c>
      <c r="C39" s="27" t="s">
        <v>6</v>
      </c>
      <c r="D39" s="28"/>
      <c r="E39" s="27"/>
      <c r="F39" s="27">
        <f>C4*C12/(C12+C30)</f>
        <v>540</v>
      </c>
      <c r="G39" s="27"/>
      <c r="H39" s="27"/>
      <c r="I39" s="29"/>
    </row>
    <row r="40" spans="2:9" x14ac:dyDescent="0.3">
      <c r="B40" s="26" t="s">
        <v>1</v>
      </c>
      <c r="C40" s="30" t="s">
        <v>7</v>
      </c>
      <c r="D40" s="28"/>
      <c r="E40" s="27"/>
      <c r="F40" s="27">
        <f>(-1/C30)+(1/C15)</f>
        <v>1.4285714285714289E-2</v>
      </c>
      <c r="G40" s="27">
        <f>1/C12</f>
        <v>1.4285714285714285E-2</v>
      </c>
      <c r="H40" s="27"/>
      <c r="I40" s="29"/>
    </row>
    <row r="41" spans="2:9" x14ac:dyDescent="0.3">
      <c r="B41" s="26" t="s">
        <v>2</v>
      </c>
      <c r="C41" s="27" t="s">
        <v>8</v>
      </c>
      <c r="D41" s="28"/>
      <c r="E41" s="27"/>
      <c r="F41" s="27">
        <f>C4*(1-C15/C12)</f>
        <v>540</v>
      </c>
      <c r="G41" s="27"/>
      <c r="H41" s="27"/>
      <c r="I41" s="29"/>
    </row>
    <row r="42" spans="2:9" x14ac:dyDescent="0.3">
      <c r="B42" s="26" t="s">
        <v>3</v>
      </c>
      <c r="C42" s="27" t="s">
        <v>9</v>
      </c>
      <c r="D42" s="28"/>
      <c r="E42" s="27"/>
      <c r="F42" s="27">
        <f>F39/C4</f>
        <v>0.45</v>
      </c>
      <c r="G42" s="27">
        <f>C12/(C12+C30)</f>
        <v>0.44999999999999996</v>
      </c>
      <c r="H42" s="27"/>
      <c r="I42" s="29"/>
    </row>
    <row r="43" spans="2:9" x14ac:dyDescent="0.3">
      <c r="B43" s="26" t="s">
        <v>4</v>
      </c>
      <c r="C43" s="27" t="s">
        <v>10</v>
      </c>
      <c r="D43" s="28"/>
      <c r="E43" s="27"/>
      <c r="F43" s="27">
        <f>C16*C30</f>
        <v>38.5</v>
      </c>
      <c r="G43" s="27"/>
      <c r="H43" s="27"/>
      <c r="I43" s="29"/>
    </row>
    <row r="44" spans="2:9" x14ac:dyDescent="0.3">
      <c r="B44" s="26" t="s">
        <v>5</v>
      </c>
      <c r="C44" s="27" t="s">
        <v>11</v>
      </c>
      <c r="D44" s="28"/>
      <c r="E44" s="27"/>
      <c r="F44" s="27">
        <f>C12*(1-C17)</f>
        <v>38.5</v>
      </c>
      <c r="G44" s="27"/>
      <c r="H44" s="27"/>
      <c r="I44" s="29"/>
    </row>
    <row r="45" spans="2:9" x14ac:dyDescent="0.3">
      <c r="B45" s="26"/>
      <c r="C45" s="27" t="s">
        <v>14</v>
      </c>
      <c r="D45" s="28"/>
      <c r="E45" s="27"/>
      <c r="F45" s="27">
        <f>(C12/C17)-C12</f>
        <v>85.555555555555571</v>
      </c>
      <c r="G45" s="27"/>
      <c r="H45" s="27"/>
      <c r="I45" s="29"/>
    </row>
    <row r="46" spans="2:9" x14ac:dyDescent="0.3">
      <c r="B46" s="31"/>
      <c r="C46" s="27" t="s">
        <v>24</v>
      </c>
      <c r="D46" s="28"/>
      <c r="E46" s="27"/>
      <c r="F46" s="27">
        <f>-((C15/C12)-1)</f>
        <v>0.44999999999999996</v>
      </c>
      <c r="G46" s="27"/>
      <c r="H46" s="27"/>
      <c r="I46" s="29"/>
    </row>
    <row r="47" spans="2:9" x14ac:dyDescent="0.3">
      <c r="B47" s="32"/>
      <c r="C47" s="33"/>
      <c r="D47" s="34"/>
      <c r="E47" s="33"/>
      <c r="F47" s="33"/>
      <c r="G47" s="33"/>
      <c r="H47" s="33"/>
      <c r="I47" s="35"/>
    </row>
  </sheetData>
  <mergeCells count="3">
    <mergeCell ref="C11:F11"/>
    <mergeCell ref="B14:U14"/>
    <mergeCell ref="B7:U7"/>
  </mergeCells>
  <hyperlinks>
    <hyperlink ref="D38" r:id="rId1" xr:uid="{26EE798E-372C-4ECB-A555-4D04F873AD68}"/>
    <hyperlink ref="C1" r:id="rId2" location="p40360" xr:uid="{F3BE8FD7-9924-49FB-A926-40B48EB5AB69}"/>
  </hyperlinks>
  <pageMargins left="0.7" right="0.7" top="0.75" bottom="0.75" header="0.3" footer="0.3"/>
  <pageSetup paperSize="9" orientation="portrait" r:id="rId3"/>
  <extLst>
    <ext xmlns:x14="http://schemas.microsoft.com/office/spreadsheetml/2009/9/main" uri="{CCE6A557-97BC-4b89-ADB6-D9C93CAAB3DF}">
      <x14:dataValidations xmlns:xm="http://schemas.microsoft.com/office/excel/2006/main" count="1">
        <x14:dataValidation type="list" showInputMessage="1" showErrorMessage="1" xr:uid="{89505634-879C-4B30-A0F4-47177A0076FF}">
          <x14:formula1>
            <xm:f>Réducteurs!$A$2:$A$8</xm:f>
          </x14:formula1>
          <xm:sqref>C11:C12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839F1-DEA2-4F47-A836-724EAD76CB0F}">
  <dimension ref="A1:E8"/>
  <sheetViews>
    <sheetView workbookViewId="0">
      <selection activeCell="B15" sqref="B15"/>
    </sheetView>
  </sheetViews>
  <sheetFormatPr defaultRowHeight="14.4" x14ac:dyDescent="0.3"/>
  <cols>
    <col min="1" max="1" width="23.33203125" style="1" bestFit="1" customWidth="1"/>
    <col min="2" max="2" width="15.77734375" style="1" customWidth="1"/>
    <col min="3" max="16384" width="8.88671875" style="1"/>
  </cols>
  <sheetData>
    <row r="1" spans="1:5" x14ac:dyDescent="0.3">
      <c r="A1" s="2" t="s">
        <v>25</v>
      </c>
      <c r="B1" s="2" t="s">
        <v>26</v>
      </c>
      <c r="E1" s="21" t="s">
        <v>68</v>
      </c>
    </row>
    <row r="2" spans="1:5" x14ac:dyDescent="0.3">
      <c r="A2" s="2" t="s">
        <v>30</v>
      </c>
      <c r="B2" s="2">
        <v>70</v>
      </c>
      <c r="E2" s="1" t="s">
        <v>69</v>
      </c>
    </row>
    <row r="3" spans="1:5" x14ac:dyDescent="0.3">
      <c r="A3" s="2" t="s">
        <v>29</v>
      </c>
      <c r="B3" s="2">
        <v>96</v>
      </c>
      <c r="E3" s="1" t="s">
        <v>70</v>
      </c>
    </row>
    <row r="4" spans="1:5" x14ac:dyDescent="0.3">
      <c r="A4" s="2" t="s">
        <v>28</v>
      </c>
      <c r="B4" s="2">
        <v>95</v>
      </c>
      <c r="E4" s="1" t="s">
        <v>71</v>
      </c>
    </row>
    <row r="5" spans="1:5" x14ac:dyDescent="0.3">
      <c r="A5" s="2" t="s">
        <v>27</v>
      </c>
      <c r="B5" s="2">
        <v>102</v>
      </c>
      <c r="E5" s="1" t="s">
        <v>74</v>
      </c>
    </row>
    <row r="6" spans="1:5" x14ac:dyDescent="0.3">
      <c r="A6" s="2" t="s">
        <v>65</v>
      </c>
      <c r="B6" s="2"/>
      <c r="E6" s="1" t="s">
        <v>75</v>
      </c>
    </row>
    <row r="7" spans="1:5" x14ac:dyDescent="0.3">
      <c r="A7" s="2" t="s">
        <v>66</v>
      </c>
      <c r="B7" s="2"/>
      <c r="E7" s="1" t="s">
        <v>72</v>
      </c>
    </row>
    <row r="8" spans="1:5" x14ac:dyDescent="0.3">
      <c r="A8" s="2" t="s">
        <v>67</v>
      </c>
      <c r="B8" s="2"/>
      <c r="E8" s="1" t="s">
        <v>73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Calculs</vt:lpstr>
      <vt:lpstr>Réducteurs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2020-07-18T22:55:49Z</dcterms:created>
  <dcterms:modified xsi:type="dcterms:W3CDTF">2020-10-22T22:26:02Z</dcterms:modified>
</cp:coreProperties>
</file>