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charts/chart1.xml" ContentType="application/vnd.openxmlformats-officedocument.drawingml.char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  <sheet name="Sheet2" sheetId="2" state="visible" r:id="rId4"/>
    <sheet name="Sheet3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<sst xmlns="http://schemas.openxmlformats.org/spreadsheetml/2006/main" count="57" uniqueCount="41">
  <si>
    <t xml:space="preserve">SOUTH</t>
  </si>
  <si>
    <t xml:space="preserve">SW</t>
  </si>
  <si>
    <t xml:space="preserve">WEST</t>
  </si>
  <si>
    <t xml:space="preserve">NW</t>
  </si>
  <si>
    <t xml:space="preserve">NORTH</t>
  </si>
  <si>
    <t xml:space="preserve">NE</t>
  </si>
  <si>
    <t xml:space="preserve">EAST</t>
  </si>
  <si>
    <t xml:space="preserve">SE</t>
  </si>
  <si>
    <t xml:space="preserve">Earth Rotation (degrees/hour)</t>
  </si>
  <si>
    <t xml:space="preserve">Observer's latitude</t>
  </si>
  <si>
    <t xml:space="preserve">Azimuth Angle</t>
  </si>
  <si>
    <t xml:space="preserve">Altitude Angle</t>
  </si>
  <si>
    <t xml:space="preserve">.</t>
  </si>
  <si>
    <t xml:space="preserve">HH</t>
  </si>
  <si>
    <t xml:space="preserve">MM</t>
  </si>
  <si>
    <t xml:space="preserve">SS</t>
  </si>
  <si>
    <t xml:space="preserve">Viewing Location</t>
  </si>
  <si>
    <t xml:space="preserve">LAT</t>
  </si>
  <si>
    <t xml:space="preserve">N</t>
  </si>
  <si>
    <t xml:space="preserve">hh:mm:ss</t>
  </si>
  <si>
    <t xml:space="preserve">LON</t>
  </si>
  <si>
    <t xml:space="preserve">W</t>
  </si>
  <si>
    <t xml:space="preserve">Time</t>
  </si>
  <si>
    <t xml:space="preserve">DATE</t>
  </si>
  <si>
    <t xml:space="preserve">TIME</t>
  </si>
  <si>
    <t xml:space="preserve">Days</t>
  </si>
  <si>
    <t xml:space="preserve">OBJECT</t>
  </si>
  <si>
    <t xml:space="preserve">RA</t>
  </si>
  <si>
    <t xml:space="preserve">degrees</t>
  </si>
  <si>
    <t xml:space="preserve">DEC</t>
  </si>
  <si>
    <t xml:space="preserve">J2000</t>
  </si>
  <si>
    <t xml:space="preserve">Date</t>
  </si>
  <si>
    <t xml:space="preserve">Day Number</t>
  </si>
  <si>
    <t xml:space="preserve">days</t>
  </si>
  <si>
    <t xml:space="preserve">Local Sidereal Time</t>
  </si>
  <si>
    <t xml:space="preserve">Hour Angle</t>
  </si>
  <si>
    <t xml:space="preserve">ALT</t>
  </si>
  <si>
    <t xml:space="preserve">AZ</t>
  </si>
  <si>
    <t xml:space="preserve">H</t>
  </si>
  <si>
    <t xml:space="preserve">M</t>
  </si>
  <si>
    <t xml:space="preserve">S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</si>
</sst>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0.00"/>
    <numFmt numFmtId="166" formatCode="0"/>
    <numFmt numFmtId="167" formatCode="0.0"/>
    <numFmt numFmtId="168" formatCode="General"/>
    <numFmt numFmtId="169" formatCode="dd/mm/yyyy"/>
    <numFmt numFmtId="170" formatCode="[$-F400]h:mm:ss\ AM/PM"/>
  </numFmts>
  <fonts count="9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Calibri"/>
      <family val="2"/>
      <charset val="1"/>
    </font>
    <font>
      <b val="true"/>
      <sz val="10"/>
      <name val="Calibri"/>
      <family val="2"/>
      <charset val="1"/>
    </font>
    <font>
      <b val="true"/>
      <sz val="14"/>
      <name val="Calibri"/>
      <family val="2"/>
      <charset val="1"/>
    </font>
    <font>
      <b val="true"/>
      <sz val="9"/>
      <color rgb="FF595959"/>
      <name val="Calibri"/>
      <family val="2"/>
    </font>
    <font>
      <b val="true"/>
      <sz val="11"/>
      <color theme="1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theme="5" tint="0.5999"/>
        <bgColor rgb="FFD9D9D9"/>
      </patternFill>
    </fill>
    <fill>
      <patternFill patternType="solid">
        <fgColor rgb="FFFFFF00"/>
        <bgColor rgb="FFFFFF00"/>
      </patternFill>
    </fill>
    <fill>
      <patternFill patternType="solid">
        <fgColor theme="9" tint="0.5999"/>
        <bgColor rgb="FFD9D9D9"/>
      </patternFill>
    </fill>
    <fill>
      <patternFill patternType="solid">
        <fgColor theme="0" tint="-0.15"/>
        <bgColor rgb="FFC5E0B4"/>
      </patternFill>
    </fill>
    <fill>
      <patternFill patternType="solid">
        <fgColor theme="0"/>
        <bgColor rgb="FFF2F2F2"/>
      </patternFill>
    </fill>
  </fills>
  <borders count="7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5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5" fontId="5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5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5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5" fillId="2" borderId="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5" fillId="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5" fillId="2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4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6" fontId="5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7" fontId="5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5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4" fillId="5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5" fontId="6" fillId="5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6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8" fontId="8" fillId="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9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70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5E0B4"/>
      <rgbColor rgb="FF808080"/>
      <rgbColor rgb="FF5B9BD5"/>
      <rgbColor rgb="FF993366"/>
      <rgbColor rgb="FFF2F2F2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8CBAD"/>
      <rgbColor rgb="FF4472C4"/>
      <rgbColor rgb="FF33CCCC"/>
      <rgbColor rgb="FF99CC00"/>
      <rgbColor rgb="FFFFC000"/>
      <rgbColor rgb="FFFF9900"/>
      <rgbColor rgb="FFED7D31"/>
      <rgbColor rgb="FF595959"/>
      <rgbColor rgb="FFA5A5A5"/>
      <rgbColor rgb="FF003366"/>
      <rgbColor rgb="FF70AD47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layout>
        <c:manualLayout>
          <c:layoutTarget val="inner"/>
          <c:xMode val="edge"/>
          <c:yMode val="edge"/>
          <c:x val="0.0487855837033168"/>
          <c:y val="0.0147481176744547"/>
          <c:w val="0.927291721075999"/>
          <c:h val="0.936272607311962"/>
        </c:manualLayout>
      </c:layout>
      <c:lineChart>
        <c:grouping val="standard"/>
        <c:varyColors val="0"/>
        <c:ser>
          <c:idx val="0"/>
          <c:order val="0"/>
          <c:tx>
            <c:strRef>
              <c:f>Sheet1!$B$16</c:f>
              <c:strCache>
                <c:ptCount val="1"/>
                <c:pt idx="0">
                  <c:v>Field Rotation at 85° target ALT</c:v>
                </c:pt>
              </c:strCache>
            </c:strRef>
          </c:tx>
          <c:spPr>
            <a:solidFill>
              <a:srgbClr val="70ad47"/>
            </a:solidFill>
            <a:ln cap="rnd" w="28440">
              <a:solidFill>
                <a:srgbClr val="70ad47"/>
              </a:solidFill>
              <a:round/>
            </a:ln>
          </c:spPr>
          <c:marker>
            <c:symbol val="none"/>
          </c:marker>
          <c:dLbls>
            <c:txPr>
              <a:bodyPr wrap="square"/>
              <a:lstStyle/>
              <a:p>
                <a:pPr>
                  <a:defRPr b="1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Sheet1!$C$1:$AA$1</c:f>
              <c:strCache>
                <c:ptCount val="25"/>
                <c:pt idx="0">
                  <c:v>SOUTH</c:v>
                </c:pt>
                <c:pt idx="1">
                  <c:v/>
                </c:pt>
                <c:pt idx="2">
                  <c:v/>
                </c:pt>
                <c:pt idx="3">
                  <c:v>SW</c:v>
                </c:pt>
                <c:pt idx="4">
                  <c:v/>
                </c:pt>
                <c:pt idx="5">
                  <c:v/>
                </c:pt>
                <c:pt idx="6">
                  <c:v>WEST</c:v>
                </c:pt>
                <c:pt idx="7">
                  <c:v/>
                </c:pt>
                <c:pt idx="8">
                  <c:v/>
                </c:pt>
                <c:pt idx="9">
                  <c:v>NW</c:v>
                </c:pt>
                <c:pt idx="10">
                  <c:v/>
                </c:pt>
                <c:pt idx="11">
                  <c:v/>
                </c:pt>
                <c:pt idx="12">
                  <c:v>NORTH</c:v>
                </c:pt>
                <c:pt idx="13">
                  <c:v/>
                </c:pt>
                <c:pt idx="14">
                  <c:v/>
                </c:pt>
                <c:pt idx="15">
                  <c:v>NE</c:v>
                </c:pt>
                <c:pt idx="16">
                  <c:v/>
                </c:pt>
                <c:pt idx="17">
                  <c:v/>
                </c:pt>
                <c:pt idx="18">
                  <c:v>EAST</c:v>
                </c:pt>
                <c:pt idx="19">
                  <c:v/>
                </c:pt>
                <c:pt idx="20">
                  <c:v/>
                </c:pt>
                <c:pt idx="21">
                  <c:v>SE</c:v>
                </c:pt>
                <c:pt idx="22">
                  <c:v/>
                </c:pt>
                <c:pt idx="23">
                  <c:v/>
                </c:pt>
                <c:pt idx="24">
                  <c:v>SOUTH</c:v>
                </c:pt>
              </c:strCache>
            </c:strRef>
          </c:cat>
          <c:val>
            <c:numRef>
              <c:f>Sheet1!$C$16:$AA$16</c:f>
              <c:numCache>
                <c:formatCode>General</c:formatCode>
                <c:ptCount val="25"/>
                <c:pt idx="0">
                  <c:v>-122.030301778315</c:v>
                </c:pt>
                <c:pt idx="1">
                  <c:v>-117.872220077523</c:v>
                </c:pt>
                <c:pt idx="2">
                  <c:v>-105.681341371502</c:v>
                </c:pt>
                <c:pt idx="3">
                  <c:v>-86.2884538976872</c:v>
                </c:pt>
                <c:pt idx="4">
                  <c:v>-61.0151508891573</c:v>
                </c:pt>
                <c:pt idx="5">
                  <c:v>-31.5837661798359</c:v>
                </c:pt>
                <c:pt idx="6">
                  <c:v>7.47220092358994E-015</c:v>
                </c:pt>
                <c:pt idx="7">
                  <c:v>31.5837661798359</c:v>
                </c:pt>
                <c:pt idx="8">
                  <c:v>61.0151508891574</c:v>
                </c:pt>
                <c:pt idx="9">
                  <c:v>86.2884538976872</c:v>
                </c:pt>
                <c:pt idx="10">
                  <c:v>105.681341371502</c:v>
                </c:pt>
                <c:pt idx="11">
                  <c:v>117.872220077523</c:v>
                </c:pt>
                <c:pt idx="12">
                  <c:v>122.030301778315</c:v>
                </c:pt>
                <c:pt idx="13">
                  <c:v>117.872220077523</c:v>
                </c:pt>
                <c:pt idx="14">
                  <c:v>105.681341371502</c:v>
                </c:pt>
                <c:pt idx="15">
                  <c:v>86.2884538976872</c:v>
                </c:pt>
                <c:pt idx="16">
                  <c:v>61.0151508891574</c:v>
                </c:pt>
                <c:pt idx="17">
                  <c:v>31.5837661798359</c:v>
                </c:pt>
                <c:pt idx="18">
                  <c:v>7.47220092358994E-015</c:v>
                </c:pt>
                <c:pt idx="19">
                  <c:v>-31.5837661798359</c:v>
                </c:pt>
                <c:pt idx="20">
                  <c:v>-61.0151508891573</c:v>
                </c:pt>
                <c:pt idx="21">
                  <c:v>-86.2884538976872</c:v>
                </c:pt>
                <c:pt idx="22">
                  <c:v>-105.681341371502</c:v>
                </c:pt>
                <c:pt idx="23">
                  <c:v>-117.872220077523</c:v>
                </c:pt>
                <c:pt idx="24">
                  <c:v>-122.030301778315</c:v>
                </c:pt>
              </c:numCache>
            </c:numRef>
          </c:val>
          <c:smooth val="1"/>
        </c:ser>
        <c:ser>
          <c:idx val="1"/>
          <c:order val="1"/>
          <c:tx>
            <c:strRef>
              <c:f>Sheet1!$B$14</c:f>
              <c:strCache>
                <c:ptCount val="1"/>
                <c:pt idx="0">
                  <c:v>Field Rotation at 80° target ALT</c:v>
                </c:pt>
              </c:strCache>
            </c:strRef>
          </c:tx>
          <c:spPr>
            <a:solidFill>
              <a:srgbClr val="5b9bd5"/>
            </a:solidFill>
            <a:ln cap="rnd" w="28440">
              <a:solidFill>
                <a:srgbClr val="5b9bd5"/>
              </a:solidFill>
              <a:round/>
            </a:ln>
          </c:spPr>
          <c:marker>
            <c:symbol val="none"/>
          </c:marker>
          <c:dLbls>
            <c:txPr>
              <a:bodyPr wrap="square"/>
              <a:lstStyle/>
              <a:p>
                <a:pPr>
                  <a:defRPr b="1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Sheet1!$C$1:$AA$1</c:f>
              <c:strCache>
                <c:ptCount val="25"/>
                <c:pt idx="0">
                  <c:v>SOUTH</c:v>
                </c:pt>
                <c:pt idx="1">
                  <c:v/>
                </c:pt>
                <c:pt idx="2">
                  <c:v/>
                </c:pt>
                <c:pt idx="3">
                  <c:v>SW</c:v>
                </c:pt>
                <c:pt idx="4">
                  <c:v/>
                </c:pt>
                <c:pt idx="5">
                  <c:v/>
                </c:pt>
                <c:pt idx="6">
                  <c:v>WEST</c:v>
                </c:pt>
                <c:pt idx="7">
                  <c:v/>
                </c:pt>
                <c:pt idx="8">
                  <c:v/>
                </c:pt>
                <c:pt idx="9">
                  <c:v>NW</c:v>
                </c:pt>
                <c:pt idx="10">
                  <c:v/>
                </c:pt>
                <c:pt idx="11">
                  <c:v/>
                </c:pt>
                <c:pt idx="12">
                  <c:v>NORTH</c:v>
                </c:pt>
                <c:pt idx="13">
                  <c:v/>
                </c:pt>
                <c:pt idx="14">
                  <c:v/>
                </c:pt>
                <c:pt idx="15">
                  <c:v>NE</c:v>
                </c:pt>
                <c:pt idx="16">
                  <c:v/>
                </c:pt>
                <c:pt idx="17">
                  <c:v/>
                </c:pt>
                <c:pt idx="18">
                  <c:v>EAST</c:v>
                </c:pt>
                <c:pt idx="19">
                  <c:v/>
                </c:pt>
                <c:pt idx="20">
                  <c:v/>
                </c:pt>
                <c:pt idx="21">
                  <c:v>SE</c:v>
                </c:pt>
                <c:pt idx="22">
                  <c:v/>
                </c:pt>
                <c:pt idx="23">
                  <c:v/>
                </c:pt>
                <c:pt idx="24">
                  <c:v>SOUTH</c:v>
                </c:pt>
              </c:strCache>
            </c:strRef>
          </c:cat>
          <c:val>
            <c:numRef>
              <c:f>Sheet1!$C$14:$AA$14</c:f>
              <c:numCache>
                <c:formatCode>General</c:formatCode>
                <c:ptCount val="25"/>
                <c:pt idx="0">
                  <c:v>-61.2482188532369</c:v>
                </c:pt>
                <c:pt idx="1">
                  <c:v>-59.1612364045465</c:v>
                </c:pt>
                <c:pt idx="2">
                  <c:v>-53.0425134634522</c:v>
                </c:pt>
                <c:pt idx="3">
                  <c:v>-43.3090308867215</c:v>
                </c:pt>
                <c:pt idx="4">
                  <c:v>-30.6241094266184</c:v>
                </c:pt>
                <c:pt idx="5">
                  <c:v>-15.852205517825</c:v>
                </c:pt>
                <c:pt idx="6">
                  <c:v>3.75037175860466E-015</c:v>
                </c:pt>
                <c:pt idx="7">
                  <c:v>15.852205517825</c:v>
                </c:pt>
                <c:pt idx="8">
                  <c:v>30.6241094266185</c:v>
                </c:pt>
                <c:pt idx="9">
                  <c:v>43.3090308867216</c:v>
                </c:pt>
                <c:pt idx="10">
                  <c:v>53.0425134634522</c:v>
                </c:pt>
                <c:pt idx="11">
                  <c:v>59.1612364045465</c:v>
                </c:pt>
                <c:pt idx="12">
                  <c:v>61.2482188532369</c:v>
                </c:pt>
                <c:pt idx="13">
                  <c:v>59.1612364045465</c:v>
                </c:pt>
                <c:pt idx="14">
                  <c:v>53.0425134634522</c:v>
                </c:pt>
                <c:pt idx="15">
                  <c:v>43.3090308867216</c:v>
                </c:pt>
                <c:pt idx="16">
                  <c:v>30.6241094266185</c:v>
                </c:pt>
                <c:pt idx="17">
                  <c:v>15.852205517825</c:v>
                </c:pt>
                <c:pt idx="18">
                  <c:v>3.75037175860466E-015</c:v>
                </c:pt>
                <c:pt idx="19">
                  <c:v>-15.852205517825</c:v>
                </c:pt>
                <c:pt idx="20">
                  <c:v>-30.6241094266184</c:v>
                </c:pt>
                <c:pt idx="21">
                  <c:v>-43.3090308867215</c:v>
                </c:pt>
                <c:pt idx="22">
                  <c:v>-53.0425134634522</c:v>
                </c:pt>
                <c:pt idx="23">
                  <c:v>-59.1612364045465</c:v>
                </c:pt>
                <c:pt idx="24">
                  <c:v>-61.2482188532369</c:v>
                </c:pt>
              </c:numCache>
            </c:numRef>
          </c:val>
          <c:smooth val="1"/>
        </c:ser>
        <c:ser>
          <c:idx val="2"/>
          <c:order val="2"/>
          <c:tx>
            <c:strRef>
              <c:f>Sheet1!$B$12</c:f>
              <c:strCache>
                <c:ptCount val="1"/>
                <c:pt idx="0">
                  <c:v>Field Rotation at 70° target ALT</c:v>
                </c:pt>
              </c:strCache>
            </c:strRef>
          </c:tx>
          <c:spPr>
            <a:solidFill>
              <a:srgbClr val="ffc000"/>
            </a:solidFill>
            <a:ln cap="rnd" w="28440">
              <a:solidFill>
                <a:srgbClr val="ffc000"/>
              </a:solidFill>
              <a:round/>
            </a:ln>
          </c:spPr>
          <c:marker>
            <c:symbol val="none"/>
          </c:marker>
          <c:dLbls>
            <c:txPr>
              <a:bodyPr wrap="square"/>
              <a:lstStyle/>
              <a:p>
                <a:pPr>
                  <a:defRPr b="1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Sheet1!$C$1:$AA$1</c:f>
              <c:strCache>
                <c:ptCount val="25"/>
                <c:pt idx="0">
                  <c:v>SOUTH</c:v>
                </c:pt>
                <c:pt idx="1">
                  <c:v/>
                </c:pt>
                <c:pt idx="2">
                  <c:v/>
                </c:pt>
                <c:pt idx="3">
                  <c:v>SW</c:v>
                </c:pt>
                <c:pt idx="4">
                  <c:v/>
                </c:pt>
                <c:pt idx="5">
                  <c:v/>
                </c:pt>
                <c:pt idx="6">
                  <c:v>WEST</c:v>
                </c:pt>
                <c:pt idx="7">
                  <c:v/>
                </c:pt>
                <c:pt idx="8">
                  <c:v/>
                </c:pt>
                <c:pt idx="9">
                  <c:v>NW</c:v>
                </c:pt>
                <c:pt idx="10">
                  <c:v/>
                </c:pt>
                <c:pt idx="11">
                  <c:v/>
                </c:pt>
                <c:pt idx="12">
                  <c:v>NORTH</c:v>
                </c:pt>
                <c:pt idx="13">
                  <c:v/>
                </c:pt>
                <c:pt idx="14">
                  <c:v/>
                </c:pt>
                <c:pt idx="15">
                  <c:v>NE</c:v>
                </c:pt>
                <c:pt idx="16">
                  <c:v/>
                </c:pt>
                <c:pt idx="17">
                  <c:v/>
                </c:pt>
                <c:pt idx="18">
                  <c:v>EAST</c:v>
                </c:pt>
                <c:pt idx="19">
                  <c:v/>
                </c:pt>
                <c:pt idx="20">
                  <c:v/>
                </c:pt>
                <c:pt idx="21">
                  <c:v>SE</c:v>
                </c:pt>
                <c:pt idx="22">
                  <c:v/>
                </c:pt>
                <c:pt idx="23">
                  <c:v/>
                </c:pt>
                <c:pt idx="24">
                  <c:v>SOUTH</c:v>
                </c:pt>
              </c:strCache>
            </c:strRef>
          </c:cat>
          <c:val>
            <c:numRef>
              <c:f>Sheet1!$C$12:$AA$12</c:f>
              <c:numCache>
                <c:formatCode>General</c:formatCode>
                <c:ptCount val="25"/>
                <c:pt idx="0">
                  <c:v>-31.0965356770895</c:v>
                </c:pt>
                <c:pt idx="1">
                  <c:v>-30.0369469186201</c:v>
                </c:pt>
                <c:pt idx="2">
                  <c:v>-26.9303898660486</c:v>
                </c:pt>
                <c:pt idx="3">
                  <c:v>-21.9885712486794</c:v>
                </c:pt>
                <c:pt idx="4">
                  <c:v>-15.5482678385447</c:v>
                </c:pt>
                <c:pt idx="5">
                  <c:v>-8.04837566994077</c:v>
                </c:pt>
                <c:pt idx="6">
                  <c:v>1.90411364407596E-015</c:v>
                </c:pt>
                <c:pt idx="7">
                  <c:v>8.04837566994077</c:v>
                </c:pt>
                <c:pt idx="8">
                  <c:v>15.5482678385447</c:v>
                </c:pt>
                <c:pt idx="9">
                  <c:v>21.9885712486794</c:v>
                </c:pt>
                <c:pt idx="10">
                  <c:v>26.9303898660486</c:v>
                </c:pt>
                <c:pt idx="11">
                  <c:v>30.0369469186201</c:v>
                </c:pt>
                <c:pt idx="12">
                  <c:v>31.0965356770895</c:v>
                </c:pt>
                <c:pt idx="13">
                  <c:v>30.0369469186201</c:v>
                </c:pt>
                <c:pt idx="14">
                  <c:v>26.9303898660486</c:v>
                </c:pt>
                <c:pt idx="15">
                  <c:v>21.9885712486794</c:v>
                </c:pt>
                <c:pt idx="16">
                  <c:v>15.5482678385447</c:v>
                </c:pt>
                <c:pt idx="17">
                  <c:v>8.04837566994077</c:v>
                </c:pt>
                <c:pt idx="18">
                  <c:v>1.90411364407596E-015</c:v>
                </c:pt>
                <c:pt idx="19">
                  <c:v>-8.04837566994077</c:v>
                </c:pt>
                <c:pt idx="20">
                  <c:v>-15.5482678385447</c:v>
                </c:pt>
                <c:pt idx="21">
                  <c:v>-21.9885712486794</c:v>
                </c:pt>
                <c:pt idx="22">
                  <c:v>-26.9303898660486</c:v>
                </c:pt>
                <c:pt idx="23">
                  <c:v>-30.0369469186201</c:v>
                </c:pt>
                <c:pt idx="24">
                  <c:v>-31.0965356770895</c:v>
                </c:pt>
              </c:numCache>
            </c:numRef>
          </c:val>
          <c:smooth val="1"/>
        </c:ser>
        <c:ser>
          <c:idx val="3"/>
          <c:order val="3"/>
          <c:tx>
            <c:strRef>
              <c:f>Sheet1!$B$10</c:f>
              <c:strCache>
                <c:ptCount val="1"/>
                <c:pt idx="0">
                  <c:v>Field Rotation at 60° target ALT</c:v>
                </c:pt>
              </c:strCache>
            </c:strRef>
          </c:tx>
          <c:spPr>
            <a:solidFill>
              <a:srgbClr val="a5a5a5"/>
            </a:solidFill>
            <a:ln cap="rnd" w="28440">
              <a:solidFill>
                <a:srgbClr val="a5a5a5"/>
              </a:solidFill>
              <a:round/>
            </a:ln>
          </c:spPr>
          <c:marker>
            <c:symbol val="none"/>
          </c:marker>
          <c:dLbls>
            <c:txPr>
              <a:bodyPr wrap="square"/>
              <a:lstStyle/>
              <a:p>
                <a:pPr>
                  <a:defRPr b="1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Sheet1!$C$1:$AA$1</c:f>
              <c:strCache>
                <c:ptCount val="25"/>
                <c:pt idx="0">
                  <c:v>SOUTH</c:v>
                </c:pt>
                <c:pt idx="1">
                  <c:v/>
                </c:pt>
                <c:pt idx="2">
                  <c:v/>
                </c:pt>
                <c:pt idx="3">
                  <c:v>SW</c:v>
                </c:pt>
                <c:pt idx="4">
                  <c:v/>
                </c:pt>
                <c:pt idx="5">
                  <c:v/>
                </c:pt>
                <c:pt idx="6">
                  <c:v>WEST</c:v>
                </c:pt>
                <c:pt idx="7">
                  <c:v/>
                </c:pt>
                <c:pt idx="8">
                  <c:v/>
                </c:pt>
                <c:pt idx="9">
                  <c:v>NW</c:v>
                </c:pt>
                <c:pt idx="10">
                  <c:v/>
                </c:pt>
                <c:pt idx="11">
                  <c:v/>
                </c:pt>
                <c:pt idx="12">
                  <c:v>NORTH</c:v>
                </c:pt>
                <c:pt idx="13">
                  <c:v/>
                </c:pt>
                <c:pt idx="14">
                  <c:v/>
                </c:pt>
                <c:pt idx="15">
                  <c:v>NE</c:v>
                </c:pt>
                <c:pt idx="16">
                  <c:v/>
                </c:pt>
                <c:pt idx="17">
                  <c:v/>
                </c:pt>
                <c:pt idx="18">
                  <c:v>EAST</c:v>
                </c:pt>
                <c:pt idx="19">
                  <c:v/>
                </c:pt>
                <c:pt idx="20">
                  <c:v/>
                </c:pt>
                <c:pt idx="21">
                  <c:v>SE</c:v>
                </c:pt>
                <c:pt idx="22">
                  <c:v/>
                </c:pt>
                <c:pt idx="23">
                  <c:v/>
                </c:pt>
                <c:pt idx="24">
                  <c:v>SOUTH</c:v>
                </c:pt>
              </c:strCache>
            </c:strRef>
          </c:cat>
          <c:val>
            <c:numRef>
              <c:f>Sheet1!$C$10:$AA$10</c:f>
              <c:numCache>
                <c:formatCode>General</c:formatCode>
                <c:ptCount val="25"/>
                <c:pt idx="0">
                  <c:v>-21.2712831784198</c:v>
                </c:pt>
                <c:pt idx="1">
                  <c:v>-20.5464817803439</c:v>
                </c:pt>
                <c:pt idx="2">
                  <c:v>-18.4214716036042</c:v>
                </c:pt>
                <c:pt idx="3">
                  <c:v>-15.04106858</c:v>
                </c:pt>
                <c:pt idx="4">
                  <c:v>-10.6356415892099</c:v>
                </c:pt>
                <c:pt idx="5">
                  <c:v>-5.50541320034394</c:v>
                </c:pt>
                <c:pt idx="6">
                  <c:v>1.30249044291044E-015</c:v>
                </c:pt>
                <c:pt idx="7">
                  <c:v>5.50541320034393</c:v>
                </c:pt>
                <c:pt idx="8">
                  <c:v>10.6356415892099</c:v>
                </c:pt>
                <c:pt idx="9">
                  <c:v>15.04106858</c:v>
                </c:pt>
                <c:pt idx="10">
                  <c:v>18.4214716036042</c:v>
                </c:pt>
                <c:pt idx="11">
                  <c:v>20.5464817803439</c:v>
                </c:pt>
                <c:pt idx="12">
                  <c:v>21.2712831784198</c:v>
                </c:pt>
                <c:pt idx="13">
                  <c:v>20.5464817803439</c:v>
                </c:pt>
                <c:pt idx="14">
                  <c:v>18.4214716036042</c:v>
                </c:pt>
                <c:pt idx="15">
                  <c:v>15.04106858</c:v>
                </c:pt>
                <c:pt idx="16">
                  <c:v>10.6356415892099</c:v>
                </c:pt>
                <c:pt idx="17">
                  <c:v>5.50541320034393</c:v>
                </c:pt>
                <c:pt idx="18">
                  <c:v>1.30249044291044E-015</c:v>
                </c:pt>
                <c:pt idx="19">
                  <c:v>-5.50541320034394</c:v>
                </c:pt>
                <c:pt idx="20">
                  <c:v>-10.6356415892099</c:v>
                </c:pt>
                <c:pt idx="21">
                  <c:v>-15.04106858</c:v>
                </c:pt>
                <c:pt idx="22">
                  <c:v>-18.4214716036042</c:v>
                </c:pt>
                <c:pt idx="23">
                  <c:v>-20.5464817803439</c:v>
                </c:pt>
                <c:pt idx="24">
                  <c:v>-21.2712831784198</c:v>
                </c:pt>
              </c:numCache>
            </c:numRef>
          </c:val>
          <c:smooth val="1"/>
        </c:ser>
        <c:ser>
          <c:idx val="4"/>
          <c:order val="4"/>
          <c:tx>
            <c:strRef>
              <c:f>Sheet1!$B$8</c:f>
              <c:strCache>
                <c:ptCount val="1"/>
                <c:pt idx="0">
                  <c:v>Field Rotation at 50° target ALT</c:v>
                </c:pt>
              </c:strCache>
            </c:strRef>
          </c:tx>
          <c:spPr>
            <a:solidFill>
              <a:srgbClr val="4472c4"/>
            </a:solidFill>
            <a:ln cap="rnd" w="28440">
              <a:solidFill>
                <a:srgbClr val="4472c4"/>
              </a:solidFill>
              <a:round/>
            </a:ln>
          </c:spPr>
          <c:marker>
            <c:symbol val="none"/>
          </c:marker>
          <c:dLbls>
            <c:txPr>
              <a:bodyPr wrap="square"/>
              <a:lstStyle/>
              <a:p>
                <a:pPr>
                  <a:defRPr b="1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Sheet1!$C$1:$AA$1</c:f>
              <c:strCache>
                <c:ptCount val="25"/>
                <c:pt idx="0">
                  <c:v>SOUTH</c:v>
                </c:pt>
                <c:pt idx="1">
                  <c:v/>
                </c:pt>
                <c:pt idx="2">
                  <c:v/>
                </c:pt>
                <c:pt idx="3">
                  <c:v>SW</c:v>
                </c:pt>
                <c:pt idx="4">
                  <c:v/>
                </c:pt>
                <c:pt idx="5">
                  <c:v/>
                </c:pt>
                <c:pt idx="6">
                  <c:v>WEST</c:v>
                </c:pt>
                <c:pt idx="7">
                  <c:v/>
                </c:pt>
                <c:pt idx="8">
                  <c:v/>
                </c:pt>
                <c:pt idx="9">
                  <c:v>NW</c:v>
                </c:pt>
                <c:pt idx="10">
                  <c:v/>
                </c:pt>
                <c:pt idx="11">
                  <c:v/>
                </c:pt>
                <c:pt idx="12">
                  <c:v>NORTH</c:v>
                </c:pt>
                <c:pt idx="13">
                  <c:v/>
                </c:pt>
                <c:pt idx="14">
                  <c:v/>
                </c:pt>
                <c:pt idx="15">
                  <c:v>NE</c:v>
                </c:pt>
                <c:pt idx="16">
                  <c:v/>
                </c:pt>
                <c:pt idx="17">
                  <c:v/>
                </c:pt>
                <c:pt idx="18">
                  <c:v>EAST</c:v>
                </c:pt>
                <c:pt idx="19">
                  <c:v/>
                </c:pt>
                <c:pt idx="20">
                  <c:v/>
                </c:pt>
                <c:pt idx="21">
                  <c:v>SE</c:v>
                </c:pt>
                <c:pt idx="22">
                  <c:v/>
                </c:pt>
                <c:pt idx="23">
                  <c:v/>
                </c:pt>
                <c:pt idx="24">
                  <c:v>SOUTH</c:v>
                </c:pt>
              </c:strCache>
            </c:strRef>
          </c:cat>
          <c:val>
            <c:numRef>
              <c:f>Sheet1!$C$8:$AA$8</c:f>
              <c:numCache>
                <c:formatCode>General</c:formatCode>
                <c:ptCount val="25"/>
                <c:pt idx="0">
                  <c:v>-16.5461210342814</c:v>
                </c:pt>
                <c:pt idx="1">
                  <c:v>-15.9823256319172</c:v>
                </c:pt>
                <c:pt idx="2">
                  <c:v>-14.3293611497798</c:v>
                </c:pt>
                <c:pt idx="3">
                  <c:v>-11.6998743856738</c:v>
                </c:pt>
                <c:pt idx="4">
                  <c:v>-8.2730605171407</c:v>
                </c:pt>
                <c:pt idx="5">
                  <c:v>-4.28245124624345</c:v>
                </c:pt>
                <c:pt idx="6">
                  <c:v>1.01315770814687E-015</c:v>
                </c:pt>
                <c:pt idx="7">
                  <c:v>4.28245124624345</c:v>
                </c:pt>
                <c:pt idx="8">
                  <c:v>8.27306051714071</c:v>
                </c:pt>
                <c:pt idx="9">
                  <c:v>11.6998743856738</c:v>
                </c:pt>
                <c:pt idx="10">
                  <c:v>14.3293611497798</c:v>
                </c:pt>
                <c:pt idx="11">
                  <c:v>15.9823256319172</c:v>
                </c:pt>
                <c:pt idx="12">
                  <c:v>16.5461210342814</c:v>
                </c:pt>
                <c:pt idx="13">
                  <c:v>15.9823256319172</c:v>
                </c:pt>
                <c:pt idx="14">
                  <c:v>14.3293611497798</c:v>
                </c:pt>
                <c:pt idx="15">
                  <c:v>11.6998743856738</c:v>
                </c:pt>
                <c:pt idx="16">
                  <c:v>8.27306051714071</c:v>
                </c:pt>
                <c:pt idx="17">
                  <c:v>4.28245124624345</c:v>
                </c:pt>
                <c:pt idx="18">
                  <c:v>1.01315770814687E-015</c:v>
                </c:pt>
                <c:pt idx="19">
                  <c:v>-4.28245124624345</c:v>
                </c:pt>
                <c:pt idx="20">
                  <c:v>-8.2730605171407</c:v>
                </c:pt>
                <c:pt idx="21">
                  <c:v>-11.6998743856738</c:v>
                </c:pt>
                <c:pt idx="22">
                  <c:v>-14.3293611497798</c:v>
                </c:pt>
                <c:pt idx="23">
                  <c:v>-15.9823256319172</c:v>
                </c:pt>
                <c:pt idx="24">
                  <c:v>-16.5461210342814</c:v>
                </c:pt>
              </c:numCache>
            </c:numRef>
          </c:val>
          <c:smooth val="1"/>
        </c:ser>
        <c:ser>
          <c:idx val="5"/>
          <c:order val="5"/>
          <c:tx>
            <c:strRef>
              <c:f>Sheet1!$B$6</c:f>
              <c:strCache>
                <c:ptCount val="1"/>
                <c:pt idx="0">
                  <c:v>Field Rotation at 40° target ALT</c:v>
                </c:pt>
              </c:strCache>
            </c:strRef>
          </c:tx>
          <c:spPr>
            <a:solidFill>
              <a:srgbClr val="ed7d31"/>
            </a:solidFill>
            <a:ln cap="rnd" w="28440">
              <a:solidFill>
                <a:srgbClr val="ed7d31"/>
              </a:solidFill>
              <a:round/>
            </a:ln>
          </c:spPr>
          <c:marker>
            <c:symbol val="none"/>
          </c:marker>
          <c:dLbls>
            <c:txPr>
              <a:bodyPr wrap="square"/>
              <a:lstStyle/>
              <a:p>
                <a:pPr>
                  <a:defRPr b="1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Sheet1!$C$1:$AA$1</c:f>
              <c:strCache>
                <c:ptCount val="25"/>
                <c:pt idx="0">
                  <c:v>SOUTH</c:v>
                </c:pt>
                <c:pt idx="1">
                  <c:v/>
                </c:pt>
                <c:pt idx="2">
                  <c:v/>
                </c:pt>
                <c:pt idx="3">
                  <c:v>SW</c:v>
                </c:pt>
                <c:pt idx="4">
                  <c:v/>
                </c:pt>
                <c:pt idx="5">
                  <c:v/>
                </c:pt>
                <c:pt idx="6">
                  <c:v>WEST</c:v>
                </c:pt>
                <c:pt idx="7">
                  <c:v/>
                </c:pt>
                <c:pt idx="8">
                  <c:v/>
                </c:pt>
                <c:pt idx="9">
                  <c:v>NW</c:v>
                </c:pt>
                <c:pt idx="10">
                  <c:v/>
                </c:pt>
                <c:pt idx="11">
                  <c:v/>
                </c:pt>
                <c:pt idx="12">
                  <c:v>NORTH</c:v>
                </c:pt>
                <c:pt idx="13">
                  <c:v/>
                </c:pt>
                <c:pt idx="14">
                  <c:v/>
                </c:pt>
                <c:pt idx="15">
                  <c:v>NE</c:v>
                </c:pt>
                <c:pt idx="16">
                  <c:v/>
                </c:pt>
                <c:pt idx="17">
                  <c:v/>
                </c:pt>
                <c:pt idx="18">
                  <c:v>EAST</c:v>
                </c:pt>
                <c:pt idx="19">
                  <c:v/>
                </c:pt>
                <c:pt idx="20">
                  <c:v/>
                </c:pt>
                <c:pt idx="21">
                  <c:v>SE</c:v>
                </c:pt>
                <c:pt idx="22">
                  <c:v/>
                </c:pt>
                <c:pt idx="23">
                  <c:v/>
                </c:pt>
                <c:pt idx="24">
                  <c:v>SOUTH</c:v>
                </c:pt>
              </c:strCache>
            </c:strRef>
          </c:cat>
          <c:val>
            <c:numRef>
              <c:f>Sheet1!$C$6:$AA$6</c:f>
              <c:numCache>
                <c:formatCode>General</c:formatCode>
                <c:ptCount val="25"/>
                <c:pt idx="0">
                  <c:v>-13.8838440572802</c:v>
                </c:pt>
                <c:pt idx="1">
                  <c:v>-13.4107635430969</c:v>
                </c:pt>
                <c:pt idx="2">
                  <c:v>-12.0237616557862</c:v>
                </c:pt>
                <c:pt idx="3">
                  <c:v>-9.81736028183935</c:v>
                </c:pt>
                <c:pt idx="4">
                  <c:v>-6.94192202864008</c:v>
                </c:pt>
                <c:pt idx="5">
                  <c:v>-3.59340326125756</c:v>
                </c:pt>
                <c:pt idx="6">
                  <c:v>8.50140259230458E-016</c:v>
                </c:pt>
                <c:pt idx="7">
                  <c:v>3.59340326125756</c:v>
                </c:pt>
                <c:pt idx="8">
                  <c:v>6.94192202864008</c:v>
                </c:pt>
                <c:pt idx="9">
                  <c:v>9.81736028183935</c:v>
                </c:pt>
                <c:pt idx="10">
                  <c:v>12.0237616557862</c:v>
                </c:pt>
                <c:pt idx="11">
                  <c:v>13.4107635430969</c:v>
                </c:pt>
                <c:pt idx="12">
                  <c:v>13.8838440572802</c:v>
                </c:pt>
                <c:pt idx="13">
                  <c:v>13.4107635430969</c:v>
                </c:pt>
                <c:pt idx="14">
                  <c:v>12.0237616557862</c:v>
                </c:pt>
                <c:pt idx="15">
                  <c:v>9.81736028183935</c:v>
                </c:pt>
                <c:pt idx="16">
                  <c:v>6.94192202864008</c:v>
                </c:pt>
                <c:pt idx="17">
                  <c:v>3.59340326125756</c:v>
                </c:pt>
                <c:pt idx="18">
                  <c:v>8.50140259230458E-016</c:v>
                </c:pt>
                <c:pt idx="19">
                  <c:v>-3.59340326125756</c:v>
                </c:pt>
                <c:pt idx="20">
                  <c:v>-6.94192202864008</c:v>
                </c:pt>
                <c:pt idx="21">
                  <c:v>-9.81736028183935</c:v>
                </c:pt>
                <c:pt idx="22">
                  <c:v>-12.0237616557862</c:v>
                </c:pt>
                <c:pt idx="23">
                  <c:v>-13.4107635430969</c:v>
                </c:pt>
                <c:pt idx="24">
                  <c:v>-13.8838440572802</c:v>
                </c:pt>
              </c:numCache>
            </c:numRef>
          </c:val>
          <c:smooth val="1"/>
        </c:ser>
        <c:hiLowLines>
          <c:spPr>
            <a:ln w="0">
              <a:noFill/>
            </a:ln>
          </c:spPr>
        </c:hiLowLines>
        <c:marker val="0"/>
        <c:axId val="77738006"/>
        <c:axId val="33349456"/>
      </c:lineChart>
      <c:catAx>
        <c:axId val="77738006"/>
        <c:scaling>
          <c:orientation val="minMax"/>
        </c:scaling>
        <c:delete val="0"/>
        <c:axPos val="b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numFmt formatCode="General" sourceLinked="0"/>
        <c:majorTickMark val="none"/>
        <c:minorTickMark val="none"/>
        <c:tickLblPos val="nextTo"/>
        <c:spPr>
          <a:ln w="9360">
            <a:solidFill>
              <a:srgbClr val="d9d9d9"/>
            </a:solidFill>
            <a:round/>
          </a:ln>
        </c:spPr>
        <c:txPr>
          <a:bodyPr/>
          <a:lstStyle/>
          <a:p>
            <a:pPr>
              <a:defRPr b="1" sz="900" spc="-1" strike="noStrike">
                <a:solidFill>
                  <a:srgbClr val="595959"/>
                </a:solidFill>
                <a:latin typeface="Calibri"/>
              </a:defRPr>
            </a:pPr>
          </a:p>
        </c:txPr>
        <c:crossAx val="33349456"/>
        <c:crossesAt val="-1000"/>
        <c:auto val="1"/>
        <c:lblAlgn val="ctr"/>
        <c:lblOffset val="100"/>
        <c:noMultiLvlLbl val="0"/>
      </c:catAx>
      <c:valAx>
        <c:axId val="33349456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minorGridlines>
          <c:spPr>
            <a:ln w="9360">
              <a:solidFill>
                <a:srgbClr val="f2f2f2"/>
              </a:solidFill>
              <a:round/>
            </a:ln>
          </c:spPr>
        </c:minorGridlines>
        <c:numFmt formatCode="0.0" sourceLinked="0"/>
        <c:majorTickMark val="none"/>
        <c:minorTickMark val="none"/>
        <c:tickLblPos val="nextTo"/>
        <c:spPr>
          <a:ln w="6480">
            <a:noFill/>
          </a:ln>
        </c:spPr>
        <c:txPr>
          <a:bodyPr/>
          <a:lstStyle/>
          <a:p>
            <a:pPr>
              <a:defRPr b="1" sz="900" spc="-1" strike="noStrike">
                <a:solidFill>
                  <a:srgbClr val="595959"/>
                </a:solidFill>
                <a:latin typeface="Calibri"/>
              </a:defRPr>
            </a:pPr>
          </a:p>
        </c:txPr>
        <c:crossAx val="77738006"/>
        <c:crosses val="autoZero"/>
        <c:crossBetween val="midCat"/>
        <c:majorUnit val="10"/>
      </c:valAx>
      <c:spPr>
        <a:solidFill>
          <a:srgbClr val="ffffff"/>
        </a:solidFill>
        <a:ln w="0">
          <a:noFill/>
        </a:ln>
      </c:spPr>
    </c:plotArea>
    <c:legend>
      <c:legendPos val="r"/>
      <c:layout>
        <c:manualLayout>
          <c:xMode val="edge"/>
          <c:yMode val="edge"/>
          <c:x val="0.37293926699274"/>
          <c:y val="0.716302874563704"/>
          <c:w val="0.264378157465693"/>
          <c:h val="0.229760950539865"/>
        </c:manualLayout>
      </c:layout>
      <c:overlay val="0"/>
      <c:spPr>
        <a:solidFill>
          <a:srgbClr val="ffffff"/>
        </a:solidFill>
        <a:ln w="0">
          <a:solidFill>
            <a:srgbClr val="d9d9d9"/>
          </a:solidFill>
        </a:ln>
      </c:spPr>
      <c:txPr>
        <a:bodyPr/>
        <a:lstStyle/>
        <a:p>
          <a:pPr>
            <a:defRPr b="1" sz="900" spc="-1" strike="noStrike">
              <a:solidFill>
                <a:srgbClr val="595959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d9d9d9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5</xdr:col>
      <xdr:colOff>101520</xdr:colOff>
      <xdr:row>18</xdr:row>
      <xdr:rowOff>12960</xdr:rowOff>
    </xdr:from>
    <xdr:to>
      <xdr:col>19</xdr:col>
      <xdr:colOff>450360</xdr:colOff>
      <xdr:row>46</xdr:row>
      <xdr:rowOff>116640</xdr:rowOff>
    </xdr:to>
    <xdr:graphicFrame>
      <xdr:nvGraphicFramePr>
        <xdr:cNvPr id="0" name="Chart 1"/>
        <xdr:cNvGraphicFramePr/>
      </xdr:nvGraphicFramePr>
      <xdr:xfrm>
        <a:off x="3828960" y="3156120"/>
        <a:ext cx="6891840" cy="463752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AC4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6" activeCellId="0" sqref="B6:I9"/>
    </sheetView>
  </sheetViews>
  <sheetFormatPr defaultColWidth="6.6328125" defaultRowHeight="12.75" zeroHeight="false" outlineLevelRow="0" outlineLevelCol="0"/>
  <cols>
    <col collapsed="false" customWidth="true" hidden="false" outlineLevel="0" max="1" min="1" style="1" width="2.63"/>
    <col collapsed="false" customWidth="true" hidden="false" outlineLevel="0" max="2" min="2" style="2" width="30.36"/>
    <col collapsed="false" customWidth="false" hidden="false" outlineLevel="0" max="16384" min="3" style="1" width="6.63"/>
  </cols>
  <sheetData>
    <row r="1" s="3" customFormat="true" ht="13.5" hidden="false" customHeight="false" outlineLevel="0" collapsed="false">
      <c r="B1" s="4"/>
      <c r="C1" s="5" t="s">
        <v>0</v>
      </c>
      <c r="F1" s="6" t="s">
        <v>1</v>
      </c>
      <c r="I1" s="5" t="s">
        <v>2</v>
      </c>
      <c r="L1" s="6" t="s">
        <v>3</v>
      </c>
      <c r="O1" s="5" t="s">
        <v>4</v>
      </c>
      <c r="R1" s="6" t="s">
        <v>5</v>
      </c>
      <c r="U1" s="5" t="s">
        <v>6</v>
      </c>
      <c r="X1" s="6" t="s">
        <v>7</v>
      </c>
      <c r="AA1" s="5" t="s">
        <v>0</v>
      </c>
    </row>
    <row r="2" customFormat="false" ht="13.5" hidden="false" customHeight="false" outlineLevel="0" collapsed="false">
      <c r="B2" s="2" t="s">
        <v>8</v>
      </c>
      <c r="C2" s="7" t="n">
        <v>15.04106858</v>
      </c>
      <c r="D2" s="1" t="n">
        <f aca="false">C2</f>
        <v>15.04106858</v>
      </c>
      <c r="E2" s="1" t="n">
        <f aca="false">D2</f>
        <v>15.04106858</v>
      </c>
      <c r="F2" s="1" t="n">
        <f aca="false">E2</f>
        <v>15.04106858</v>
      </c>
      <c r="G2" s="1" t="n">
        <f aca="false">F2</f>
        <v>15.04106858</v>
      </c>
      <c r="H2" s="1" t="n">
        <f aca="false">G2</f>
        <v>15.04106858</v>
      </c>
      <c r="I2" s="8" t="n">
        <f aca="false">H2</f>
        <v>15.04106858</v>
      </c>
      <c r="J2" s="1" t="n">
        <f aca="false">I2</f>
        <v>15.04106858</v>
      </c>
      <c r="K2" s="1" t="n">
        <f aca="false">J2</f>
        <v>15.04106858</v>
      </c>
      <c r="L2" s="1" t="n">
        <f aca="false">K2</f>
        <v>15.04106858</v>
      </c>
      <c r="M2" s="1" t="n">
        <f aca="false">L2</f>
        <v>15.04106858</v>
      </c>
      <c r="N2" s="1" t="n">
        <f aca="false">M2</f>
        <v>15.04106858</v>
      </c>
      <c r="O2" s="8" t="n">
        <f aca="false">N2</f>
        <v>15.04106858</v>
      </c>
      <c r="P2" s="1" t="n">
        <f aca="false">O2</f>
        <v>15.04106858</v>
      </c>
      <c r="Q2" s="1" t="n">
        <f aca="false">P2</f>
        <v>15.04106858</v>
      </c>
      <c r="R2" s="1" t="n">
        <f aca="false">Q2</f>
        <v>15.04106858</v>
      </c>
      <c r="S2" s="1" t="n">
        <f aca="false">R2</f>
        <v>15.04106858</v>
      </c>
      <c r="T2" s="1" t="n">
        <f aca="false">S2</f>
        <v>15.04106858</v>
      </c>
      <c r="U2" s="8" t="n">
        <f aca="false">T2</f>
        <v>15.04106858</v>
      </c>
      <c r="V2" s="1" t="n">
        <f aca="false">U2</f>
        <v>15.04106858</v>
      </c>
      <c r="W2" s="1" t="n">
        <f aca="false">V2</f>
        <v>15.04106858</v>
      </c>
      <c r="X2" s="1" t="n">
        <f aca="false">W2</f>
        <v>15.04106858</v>
      </c>
      <c r="Y2" s="1" t="n">
        <f aca="false">X2</f>
        <v>15.04106858</v>
      </c>
      <c r="Z2" s="1" t="n">
        <f aca="false">Y2</f>
        <v>15.04106858</v>
      </c>
      <c r="AA2" s="8" t="n">
        <f aca="false">Z2</f>
        <v>15.04106858</v>
      </c>
    </row>
    <row r="3" customFormat="false" ht="13.5" hidden="false" customHeight="false" outlineLevel="0" collapsed="false">
      <c r="B3" s="2" t="s">
        <v>9</v>
      </c>
      <c r="C3" s="9" t="n">
        <v>45</v>
      </c>
      <c r="D3" s="1" t="n">
        <f aca="false">C3</f>
        <v>45</v>
      </c>
      <c r="E3" s="1" t="n">
        <f aca="false">D3</f>
        <v>45</v>
      </c>
      <c r="F3" s="1" t="n">
        <f aca="false">E3</f>
        <v>45</v>
      </c>
      <c r="G3" s="1" t="n">
        <f aca="false">F3</f>
        <v>45</v>
      </c>
      <c r="H3" s="1" t="n">
        <f aca="false">G3</f>
        <v>45</v>
      </c>
      <c r="I3" s="8" t="n">
        <f aca="false">H3</f>
        <v>45</v>
      </c>
      <c r="J3" s="1" t="n">
        <f aca="false">I3</f>
        <v>45</v>
      </c>
      <c r="K3" s="1" t="n">
        <f aca="false">J3</f>
        <v>45</v>
      </c>
      <c r="L3" s="1" t="n">
        <f aca="false">K3</f>
        <v>45</v>
      </c>
      <c r="M3" s="1" t="n">
        <f aca="false">L3</f>
        <v>45</v>
      </c>
      <c r="N3" s="1" t="n">
        <f aca="false">M3</f>
        <v>45</v>
      </c>
      <c r="O3" s="8" t="n">
        <f aca="false">N3</f>
        <v>45</v>
      </c>
      <c r="P3" s="1" t="n">
        <f aca="false">O3</f>
        <v>45</v>
      </c>
      <c r="Q3" s="1" t="n">
        <f aca="false">P3</f>
        <v>45</v>
      </c>
      <c r="R3" s="1" t="n">
        <f aca="false">Q3</f>
        <v>45</v>
      </c>
      <c r="S3" s="1" t="n">
        <f aca="false">R3</f>
        <v>45</v>
      </c>
      <c r="T3" s="1" t="n">
        <f aca="false">S3</f>
        <v>45</v>
      </c>
      <c r="U3" s="8" t="n">
        <f aca="false">T3</f>
        <v>45</v>
      </c>
      <c r="V3" s="1" t="n">
        <f aca="false">U3</f>
        <v>45</v>
      </c>
      <c r="W3" s="1" t="n">
        <f aca="false">V3</f>
        <v>45</v>
      </c>
      <c r="X3" s="1" t="n">
        <f aca="false">W3</f>
        <v>45</v>
      </c>
      <c r="Y3" s="1" t="n">
        <f aca="false">X3</f>
        <v>45</v>
      </c>
      <c r="Z3" s="1" t="n">
        <f aca="false">Y3</f>
        <v>45</v>
      </c>
      <c r="AA3" s="8" t="n">
        <f aca="false">Z3</f>
        <v>45</v>
      </c>
    </row>
    <row r="4" s="10" customFormat="true" ht="13.5" hidden="false" customHeight="false" outlineLevel="0" collapsed="false">
      <c r="B4" s="11" t="s">
        <v>10</v>
      </c>
      <c r="C4" s="12" t="n">
        <v>-180</v>
      </c>
      <c r="D4" s="12" t="n">
        <f aca="false">C4+15</f>
        <v>-165</v>
      </c>
      <c r="E4" s="12" t="n">
        <f aca="false">D4+15</f>
        <v>-150</v>
      </c>
      <c r="F4" s="12" t="n">
        <f aca="false">E4+15</f>
        <v>-135</v>
      </c>
      <c r="G4" s="12" t="n">
        <f aca="false">F4+15</f>
        <v>-120</v>
      </c>
      <c r="H4" s="12" t="n">
        <f aca="false">G4+15</f>
        <v>-105</v>
      </c>
      <c r="I4" s="12" t="n">
        <f aca="false">H4+15</f>
        <v>-90</v>
      </c>
      <c r="J4" s="12" t="n">
        <f aca="false">I4+15</f>
        <v>-75</v>
      </c>
      <c r="K4" s="12" t="n">
        <f aca="false">J4+15</f>
        <v>-60</v>
      </c>
      <c r="L4" s="12" t="n">
        <f aca="false">K4+15</f>
        <v>-45</v>
      </c>
      <c r="M4" s="12" t="n">
        <f aca="false">L4+15</f>
        <v>-30</v>
      </c>
      <c r="N4" s="12" t="n">
        <f aca="false">M4+15</f>
        <v>-15</v>
      </c>
      <c r="O4" s="12" t="n">
        <f aca="false">N4+15</f>
        <v>0</v>
      </c>
      <c r="P4" s="12" t="n">
        <f aca="false">O4+15</f>
        <v>15</v>
      </c>
      <c r="Q4" s="12" t="n">
        <f aca="false">P4+15</f>
        <v>30</v>
      </c>
      <c r="R4" s="12" t="n">
        <f aca="false">Q4+15</f>
        <v>45</v>
      </c>
      <c r="S4" s="12" t="n">
        <f aca="false">R4+15</f>
        <v>60</v>
      </c>
      <c r="T4" s="12" t="n">
        <f aca="false">S4+15</f>
        <v>75</v>
      </c>
      <c r="U4" s="12" t="n">
        <f aca="false">T4+15</f>
        <v>90</v>
      </c>
      <c r="V4" s="12" t="n">
        <f aca="false">U4+15</f>
        <v>105</v>
      </c>
      <c r="W4" s="12" t="n">
        <f aca="false">V4+15</f>
        <v>120</v>
      </c>
      <c r="X4" s="12" t="n">
        <f aca="false">W4+15</f>
        <v>135</v>
      </c>
      <c r="Y4" s="12" t="n">
        <f aca="false">X4+15</f>
        <v>150</v>
      </c>
      <c r="Z4" s="12" t="n">
        <f aca="false">Y4+15</f>
        <v>165</v>
      </c>
      <c r="AA4" s="13" t="n">
        <f aca="false">Z4+15</f>
        <v>180</v>
      </c>
    </row>
    <row r="5" s="14" customFormat="true" ht="13.5" hidden="false" customHeight="false" outlineLevel="0" collapsed="false">
      <c r="B5" s="15" t="s">
        <v>11</v>
      </c>
      <c r="C5" s="16" t="n">
        <v>40</v>
      </c>
      <c r="D5" s="14" t="n">
        <f aca="false">C5</f>
        <v>40</v>
      </c>
      <c r="E5" s="14" t="n">
        <f aca="false">D5</f>
        <v>40</v>
      </c>
      <c r="F5" s="14" t="n">
        <f aca="false">E5</f>
        <v>40</v>
      </c>
      <c r="G5" s="14" t="n">
        <f aca="false">F5</f>
        <v>40</v>
      </c>
      <c r="H5" s="14" t="n">
        <f aca="false">G5</f>
        <v>40</v>
      </c>
      <c r="I5" s="17" t="n">
        <f aca="false">H5</f>
        <v>40</v>
      </c>
      <c r="J5" s="14" t="n">
        <f aca="false">I5</f>
        <v>40</v>
      </c>
      <c r="K5" s="14" t="n">
        <f aca="false">J5</f>
        <v>40</v>
      </c>
      <c r="L5" s="14" t="n">
        <f aca="false">K5</f>
        <v>40</v>
      </c>
      <c r="M5" s="14" t="n">
        <f aca="false">L5</f>
        <v>40</v>
      </c>
      <c r="N5" s="14" t="n">
        <f aca="false">M5</f>
        <v>40</v>
      </c>
      <c r="O5" s="17" t="n">
        <f aca="false">N5</f>
        <v>40</v>
      </c>
      <c r="P5" s="14" t="n">
        <f aca="false">O5</f>
        <v>40</v>
      </c>
      <c r="Q5" s="14" t="n">
        <f aca="false">P5</f>
        <v>40</v>
      </c>
      <c r="R5" s="14" t="n">
        <f aca="false">Q5</f>
        <v>40</v>
      </c>
      <c r="S5" s="14" t="n">
        <f aca="false">R5</f>
        <v>40</v>
      </c>
      <c r="T5" s="14" t="n">
        <f aca="false">S5</f>
        <v>40</v>
      </c>
      <c r="U5" s="17" t="n">
        <f aca="false">T5</f>
        <v>40</v>
      </c>
      <c r="V5" s="14" t="n">
        <f aca="false">U5</f>
        <v>40</v>
      </c>
      <c r="W5" s="14" t="n">
        <f aca="false">V5</f>
        <v>40</v>
      </c>
      <c r="X5" s="14" t="n">
        <f aca="false">W5</f>
        <v>40</v>
      </c>
      <c r="Y5" s="14" t="n">
        <f aca="false">X5</f>
        <v>40</v>
      </c>
      <c r="Z5" s="14" t="n">
        <f aca="false">Y5</f>
        <v>40</v>
      </c>
      <c r="AA5" s="17" t="n">
        <f aca="false">Z5</f>
        <v>40</v>
      </c>
    </row>
    <row r="6" s="18" customFormat="true" ht="13.5" hidden="false" customHeight="false" outlineLevel="0" collapsed="false">
      <c r="B6" s="19" t="str">
        <f aca="false">"Field Rotation at "&amp;ROUND(C5,1)&amp;"° target ALT"</f>
        <v>Field Rotation at 40° target ALT</v>
      </c>
      <c r="C6" s="20" t="n">
        <f aca="false">(IF(C5&lt;90,C$2*COS(RADIANS(C$3))*COS(RADIANS(C$4))/COS(RADIANS(C5)),""))</f>
        <v>-13.8838440572802</v>
      </c>
      <c r="D6" s="18" t="n">
        <f aca="false">(IF(D5&lt;90,D$2*COS(RADIANS(D$3))*COS(RADIANS(D$4))/COS(RADIANS(D5)),""))</f>
        <v>-13.4107635430969</v>
      </c>
      <c r="E6" s="18" t="n">
        <f aca="false">(IF(E5&lt;90,E$2*COS(RADIANS(E$3))*COS(RADIANS(E$4))/COS(RADIANS(E5)),""))</f>
        <v>-12.0237616557862</v>
      </c>
      <c r="F6" s="18" t="n">
        <f aca="false">(IF(F5&lt;90,F$2*COS(RADIANS(F$3))*COS(RADIANS(F$4))/COS(RADIANS(F5)),""))</f>
        <v>-9.81736028183935</v>
      </c>
      <c r="G6" s="18" t="n">
        <f aca="false">(IF(G5&lt;90,G$2*COS(RADIANS(G$3))*COS(RADIANS(G$4))/COS(RADIANS(G5)),""))</f>
        <v>-6.94192202864008</v>
      </c>
      <c r="H6" s="18" t="n">
        <f aca="false">(IF(H5&lt;90,H$2*COS(RADIANS(H$3))*COS(RADIANS(H$4))/COS(RADIANS(H5)),""))</f>
        <v>-3.59340326125756</v>
      </c>
      <c r="I6" s="20" t="n">
        <f aca="false">(IF(I5&lt;90,I$2*COS(RADIANS(I$3))*COS(RADIANS(I$4))/COS(RADIANS(I5)),""))</f>
        <v>8.50140259230458E-016</v>
      </c>
      <c r="J6" s="18" t="n">
        <f aca="false">(IF(J5&lt;90,J$2*COS(RADIANS(J$3))*COS(RADIANS(J$4))/COS(RADIANS(J5)),""))</f>
        <v>3.59340326125756</v>
      </c>
      <c r="K6" s="18" t="n">
        <f aca="false">(IF(K5&lt;90,K$2*COS(RADIANS(K$3))*COS(RADIANS(K$4))/COS(RADIANS(K5)),""))</f>
        <v>6.94192202864008</v>
      </c>
      <c r="L6" s="18" t="n">
        <f aca="false">(IF(L5&lt;90,L$2*COS(RADIANS(L$3))*COS(RADIANS(L$4))/COS(RADIANS(L5)),""))</f>
        <v>9.81736028183935</v>
      </c>
      <c r="M6" s="18" t="n">
        <f aca="false">(IF(M5&lt;90,M$2*COS(RADIANS(M$3))*COS(RADIANS(M$4))/COS(RADIANS(M5)),""))</f>
        <v>12.0237616557862</v>
      </c>
      <c r="N6" s="18" t="n">
        <f aca="false">(IF(N5&lt;90,N$2*COS(RADIANS(N$3))*COS(RADIANS(N$4))/COS(RADIANS(N5)),""))</f>
        <v>13.4107635430969</v>
      </c>
      <c r="O6" s="20" t="n">
        <f aca="false">(IF(O5&lt;90,O$2*COS(RADIANS(O$3))*COS(RADIANS(O$4))/COS(RADIANS(O5)),""))</f>
        <v>13.8838440572802</v>
      </c>
      <c r="P6" s="18" t="n">
        <f aca="false">(IF(P5&lt;90,P$2*COS(RADIANS(P$3))*COS(RADIANS(P$4))/COS(RADIANS(P5)),""))</f>
        <v>13.4107635430969</v>
      </c>
      <c r="Q6" s="18" t="n">
        <f aca="false">(IF(Q5&lt;90,Q$2*COS(RADIANS(Q$3))*COS(RADIANS(Q$4))/COS(RADIANS(Q5)),""))</f>
        <v>12.0237616557862</v>
      </c>
      <c r="R6" s="18" t="n">
        <f aca="false">(IF(R5&lt;90,R$2*COS(RADIANS(R$3))*COS(RADIANS(R$4))/COS(RADIANS(R5)),""))</f>
        <v>9.81736028183935</v>
      </c>
      <c r="S6" s="18" t="n">
        <f aca="false">(IF(S5&lt;90,S$2*COS(RADIANS(S$3))*COS(RADIANS(S$4))/COS(RADIANS(S5)),""))</f>
        <v>6.94192202864008</v>
      </c>
      <c r="T6" s="18" t="n">
        <f aca="false">(IF(T5&lt;90,T$2*COS(RADIANS(T$3))*COS(RADIANS(T$4))/COS(RADIANS(T5)),""))</f>
        <v>3.59340326125756</v>
      </c>
      <c r="U6" s="20" t="n">
        <f aca="false">(IF(U5&lt;90,U$2*COS(RADIANS(U$3))*COS(RADIANS(U$4))/COS(RADIANS(U5)),""))</f>
        <v>8.50140259230458E-016</v>
      </c>
      <c r="V6" s="18" t="n">
        <f aca="false">(IF(V5&lt;90,V$2*COS(RADIANS(V$3))*COS(RADIANS(V$4))/COS(RADIANS(V5)),""))</f>
        <v>-3.59340326125756</v>
      </c>
      <c r="W6" s="18" t="n">
        <f aca="false">(IF(W5&lt;90,W$2*COS(RADIANS(W$3))*COS(RADIANS(W$4))/COS(RADIANS(W5)),""))</f>
        <v>-6.94192202864008</v>
      </c>
      <c r="X6" s="18" t="n">
        <f aca="false">(IF(X5&lt;90,X$2*COS(RADIANS(X$3))*COS(RADIANS(X$4))/COS(RADIANS(X5)),""))</f>
        <v>-9.81736028183935</v>
      </c>
      <c r="Y6" s="18" t="n">
        <f aca="false">(IF(Y5&lt;90,Y$2*COS(RADIANS(Y$3))*COS(RADIANS(Y$4))/COS(RADIANS(Y5)),""))</f>
        <v>-12.0237616557862</v>
      </c>
      <c r="Z6" s="18" t="n">
        <f aca="false">(IF(Z5&lt;90,Z$2*COS(RADIANS(Z$3))*COS(RADIANS(Z$4))/COS(RADIANS(Z5)),""))</f>
        <v>-13.4107635430969</v>
      </c>
      <c r="AA6" s="20" t="n">
        <f aca="false">(IF(AA5&lt;90,AA$2*COS(RADIANS(AA$3))*COS(RADIANS(AA$4))/COS(RADIANS(AA5)),""))</f>
        <v>-13.8838440572802</v>
      </c>
    </row>
    <row r="7" s="14" customFormat="true" ht="13.5" hidden="false" customHeight="false" outlineLevel="0" collapsed="false">
      <c r="B7" s="15" t="s">
        <v>11</v>
      </c>
      <c r="C7" s="21" t="n">
        <v>50</v>
      </c>
      <c r="D7" s="14" t="n">
        <f aca="false">C7</f>
        <v>50</v>
      </c>
      <c r="E7" s="14" t="n">
        <f aca="false">D7</f>
        <v>50</v>
      </c>
      <c r="F7" s="14" t="n">
        <f aca="false">E7</f>
        <v>50</v>
      </c>
      <c r="G7" s="14" t="n">
        <f aca="false">F7</f>
        <v>50</v>
      </c>
      <c r="H7" s="14" t="n">
        <f aca="false">G7</f>
        <v>50</v>
      </c>
      <c r="I7" s="17" t="n">
        <f aca="false">H7</f>
        <v>50</v>
      </c>
      <c r="J7" s="14" t="n">
        <f aca="false">I7</f>
        <v>50</v>
      </c>
      <c r="K7" s="14" t="n">
        <f aca="false">J7</f>
        <v>50</v>
      </c>
      <c r="L7" s="14" t="n">
        <f aca="false">K7</f>
        <v>50</v>
      </c>
      <c r="M7" s="14" t="n">
        <f aca="false">L7</f>
        <v>50</v>
      </c>
      <c r="N7" s="14" t="n">
        <f aca="false">M7</f>
        <v>50</v>
      </c>
      <c r="O7" s="17" t="n">
        <f aca="false">N7</f>
        <v>50</v>
      </c>
      <c r="P7" s="14" t="n">
        <f aca="false">O7</f>
        <v>50</v>
      </c>
      <c r="Q7" s="14" t="n">
        <f aca="false">P7</f>
        <v>50</v>
      </c>
      <c r="R7" s="14" t="n">
        <f aca="false">Q7</f>
        <v>50</v>
      </c>
      <c r="S7" s="14" t="n">
        <f aca="false">R7</f>
        <v>50</v>
      </c>
      <c r="T7" s="14" t="n">
        <f aca="false">S7</f>
        <v>50</v>
      </c>
      <c r="U7" s="17" t="n">
        <f aca="false">T7</f>
        <v>50</v>
      </c>
      <c r="V7" s="14" t="n">
        <f aca="false">U7</f>
        <v>50</v>
      </c>
      <c r="W7" s="14" t="n">
        <f aca="false">V7</f>
        <v>50</v>
      </c>
      <c r="X7" s="14" t="n">
        <f aca="false">W7</f>
        <v>50</v>
      </c>
      <c r="Y7" s="14" t="n">
        <f aca="false">X7</f>
        <v>50</v>
      </c>
      <c r="Z7" s="14" t="n">
        <f aca="false">Y7</f>
        <v>50</v>
      </c>
      <c r="AA7" s="17" t="n">
        <f aca="false">Z7</f>
        <v>50</v>
      </c>
    </row>
    <row r="8" s="18" customFormat="true" ht="13.5" hidden="false" customHeight="false" outlineLevel="0" collapsed="false">
      <c r="B8" s="19" t="str">
        <f aca="false">"Field Rotation at "&amp;ROUND(C7,1)&amp;"° target ALT"</f>
        <v>Field Rotation at 50° target ALT</v>
      </c>
      <c r="C8" s="20" t="n">
        <f aca="false">(IF(C7&lt;90,C$2*COS(RADIANS(C$3))*COS(RADIANS(C$4))/COS(RADIANS(C7)),""))</f>
        <v>-16.5461210342814</v>
      </c>
      <c r="D8" s="18" t="n">
        <f aca="false">(IF(D7&lt;90,D$2*COS(RADIANS(D$3))*COS(RADIANS(D$4))/COS(RADIANS(D7)),""))</f>
        <v>-15.9823256319172</v>
      </c>
      <c r="E8" s="18" t="n">
        <f aca="false">(IF(E7&lt;90,E$2*COS(RADIANS(E$3))*COS(RADIANS(E$4))/COS(RADIANS(E7)),""))</f>
        <v>-14.3293611497798</v>
      </c>
      <c r="F8" s="18" t="n">
        <f aca="false">(IF(F7&lt;90,F$2*COS(RADIANS(F$3))*COS(RADIANS(F$4))/COS(RADIANS(F7)),""))</f>
        <v>-11.6998743856738</v>
      </c>
      <c r="G8" s="18" t="n">
        <f aca="false">(IF(G7&lt;90,G$2*COS(RADIANS(G$3))*COS(RADIANS(G$4))/COS(RADIANS(G7)),""))</f>
        <v>-8.2730605171407</v>
      </c>
      <c r="H8" s="18" t="n">
        <f aca="false">(IF(H7&lt;90,H$2*COS(RADIANS(H$3))*COS(RADIANS(H$4))/COS(RADIANS(H7)),""))</f>
        <v>-4.28245124624345</v>
      </c>
      <c r="I8" s="20" t="n">
        <f aca="false">(IF(I7&lt;90,I$2*COS(RADIANS(I$3))*COS(RADIANS(I$4))/COS(RADIANS(I7)),""))</f>
        <v>1.01315770814687E-015</v>
      </c>
      <c r="J8" s="18" t="n">
        <f aca="false">(IF(J7&lt;90,J$2*COS(RADIANS(J$3))*COS(RADIANS(J$4))/COS(RADIANS(J7)),""))</f>
        <v>4.28245124624345</v>
      </c>
      <c r="K8" s="18" t="n">
        <f aca="false">(IF(K7&lt;90,K$2*COS(RADIANS(K$3))*COS(RADIANS(K$4))/COS(RADIANS(K7)),""))</f>
        <v>8.27306051714071</v>
      </c>
      <c r="L8" s="18" t="n">
        <f aca="false">(IF(L7&lt;90,L$2*COS(RADIANS(L$3))*COS(RADIANS(L$4))/COS(RADIANS(L7)),""))</f>
        <v>11.6998743856738</v>
      </c>
      <c r="M8" s="18" t="n">
        <f aca="false">(IF(M7&lt;90,M$2*COS(RADIANS(M$3))*COS(RADIANS(M$4))/COS(RADIANS(M7)),""))</f>
        <v>14.3293611497798</v>
      </c>
      <c r="N8" s="18" t="n">
        <f aca="false">(IF(N7&lt;90,N$2*COS(RADIANS(N$3))*COS(RADIANS(N$4))/COS(RADIANS(N7)),""))</f>
        <v>15.9823256319172</v>
      </c>
      <c r="O8" s="20" t="n">
        <f aca="false">(IF(O7&lt;90,O$2*COS(RADIANS(O$3))*COS(RADIANS(O$4))/COS(RADIANS(O7)),""))</f>
        <v>16.5461210342814</v>
      </c>
      <c r="P8" s="18" t="n">
        <f aca="false">(IF(P7&lt;90,P$2*COS(RADIANS(P$3))*COS(RADIANS(P$4))/COS(RADIANS(P7)),""))</f>
        <v>15.9823256319172</v>
      </c>
      <c r="Q8" s="18" t="n">
        <f aca="false">(IF(Q7&lt;90,Q$2*COS(RADIANS(Q$3))*COS(RADIANS(Q$4))/COS(RADIANS(Q7)),""))</f>
        <v>14.3293611497798</v>
      </c>
      <c r="R8" s="18" t="n">
        <f aca="false">(IF(R7&lt;90,R$2*COS(RADIANS(R$3))*COS(RADIANS(R$4))/COS(RADIANS(R7)),""))</f>
        <v>11.6998743856738</v>
      </c>
      <c r="S8" s="18" t="n">
        <f aca="false">(IF(S7&lt;90,S$2*COS(RADIANS(S$3))*COS(RADIANS(S$4))/COS(RADIANS(S7)),""))</f>
        <v>8.27306051714071</v>
      </c>
      <c r="T8" s="18" t="n">
        <f aca="false">(IF(T7&lt;90,T$2*COS(RADIANS(T$3))*COS(RADIANS(T$4))/COS(RADIANS(T7)),""))</f>
        <v>4.28245124624345</v>
      </c>
      <c r="U8" s="20" t="n">
        <f aca="false">(IF(U7&lt;90,U$2*COS(RADIANS(U$3))*COS(RADIANS(U$4))/COS(RADIANS(U7)),""))</f>
        <v>1.01315770814687E-015</v>
      </c>
      <c r="V8" s="18" t="n">
        <f aca="false">(IF(V7&lt;90,V$2*COS(RADIANS(V$3))*COS(RADIANS(V$4))/COS(RADIANS(V7)),""))</f>
        <v>-4.28245124624345</v>
      </c>
      <c r="W8" s="18" t="n">
        <f aca="false">(IF(W7&lt;90,W$2*COS(RADIANS(W$3))*COS(RADIANS(W$4))/COS(RADIANS(W7)),""))</f>
        <v>-8.2730605171407</v>
      </c>
      <c r="X8" s="18" t="n">
        <f aca="false">(IF(X7&lt;90,X$2*COS(RADIANS(X$3))*COS(RADIANS(X$4))/COS(RADIANS(X7)),""))</f>
        <v>-11.6998743856738</v>
      </c>
      <c r="Y8" s="18" t="n">
        <f aca="false">(IF(Y7&lt;90,Y$2*COS(RADIANS(Y$3))*COS(RADIANS(Y$4))/COS(RADIANS(Y7)),""))</f>
        <v>-14.3293611497798</v>
      </c>
      <c r="Z8" s="18" t="n">
        <f aca="false">(IF(Z7&lt;90,Z$2*COS(RADIANS(Z$3))*COS(RADIANS(Z$4))/COS(RADIANS(Z7)),""))</f>
        <v>-15.9823256319172</v>
      </c>
      <c r="AA8" s="20" t="n">
        <f aca="false">(IF(AA7&lt;90,AA$2*COS(RADIANS(AA$3))*COS(RADIANS(AA$4))/COS(RADIANS(AA7)),""))</f>
        <v>-16.5461210342814</v>
      </c>
    </row>
    <row r="9" s="14" customFormat="true" ht="13.5" hidden="false" customHeight="false" outlineLevel="0" collapsed="false">
      <c r="B9" s="15" t="s">
        <v>11</v>
      </c>
      <c r="C9" s="21" t="n">
        <v>60</v>
      </c>
      <c r="D9" s="14" t="n">
        <f aca="false">C9</f>
        <v>60</v>
      </c>
      <c r="E9" s="14" t="n">
        <f aca="false">D9</f>
        <v>60</v>
      </c>
      <c r="F9" s="14" t="n">
        <f aca="false">E9</f>
        <v>60</v>
      </c>
      <c r="G9" s="14" t="n">
        <f aca="false">F9</f>
        <v>60</v>
      </c>
      <c r="H9" s="14" t="n">
        <f aca="false">G9</f>
        <v>60</v>
      </c>
      <c r="I9" s="17" t="n">
        <f aca="false">H9</f>
        <v>60</v>
      </c>
      <c r="J9" s="14" t="n">
        <f aca="false">I9</f>
        <v>60</v>
      </c>
      <c r="K9" s="14" t="n">
        <f aca="false">J9</f>
        <v>60</v>
      </c>
      <c r="L9" s="14" t="n">
        <f aca="false">K9</f>
        <v>60</v>
      </c>
      <c r="M9" s="14" t="n">
        <f aca="false">L9</f>
        <v>60</v>
      </c>
      <c r="N9" s="14" t="n">
        <f aca="false">M9</f>
        <v>60</v>
      </c>
      <c r="O9" s="17" t="n">
        <f aca="false">N9</f>
        <v>60</v>
      </c>
      <c r="P9" s="14" t="n">
        <f aca="false">O9</f>
        <v>60</v>
      </c>
      <c r="Q9" s="14" t="n">
        <f aca="false">P9</f>
        <v>60</v>
      </c>
      <c r="R9" s="14" t="n">
        <f aca="false">Q9</f>
        <v>60</v>
      </c>
      <c r="S9" s="14" t="n">
        <f aca="false">R9</f>
        <v>60</v>
      </c>
      <c r="T9" s="14" t="n">
        <f aca="false">S9</f>
        <v>60</v>
      </c>
      <c r="U9" s="17" t="n">
        <f aca="false">T9</f>
        <v>60</v>
      </c>
      <c r="V9" s="14" t="n">
        <f aca="false">U9</f>
        <v>60</v>
      </c>
      <c r="W9" s="14" t="n">
        <f aca="false">V9</f>
        <v>60</v>
      </c>
      <c r="X9" s="14" t="n">
        <f aca="false">W9</f>
        <v>60</v>
      </c>
      <c r="Y9" s="14" t="n">
        <f aca="false">X9</f>
        <v>60</v>
      </c>
      <c r="Z9" s="14" t="n">
        <f aca="false">Y9</f>
        <v>60</v>
      </c>
      <c r="AA9" s="17" t="n">
        <f aca="false">Z9</f>
        <v>60</v>
      </c>
    </row>
    <row r="10" s="18" customFormat="true" ht="13.5" hidden="false" customHeight="false" outlineLevel="0" collapsed="false">
      <c r="B10" s="19" t="str">
        <f aca="false">"Field Rotation at "&amp;ROUND(C9,1)&amp;"° target ALT"</f>
        <v>Field Rotation at 60° target ALT</v>
      </c>
      <c r="C10" s="20" t="n">
        <f aca="false">(IF(C9&lt;90,C$2*COS(RADIANS(C$3))*COS(RADIANS(C$4))/COS(RADIANS(C9)),""))</f>
        <v>-21.2712831784198</v>
      </c>
      <c r="D10" s="18" t="n">
        <f aca="false">(IF(D9&lt;90,D$2*COS(RADIANS(D$3))*COS(RADIANS(D$4))/COS(RADIANS(D9)),""))</f>
        <v>-20.5464817803439</v>
      </c>
      <c r="E10" s="18" t="n">
        <f aca="false">(IF(E9&lt;90,E$2*COS(RADIANS(E$3))*COS(RADIANS(E$4))/COS(RADIANS(E9)),""))</f>
        <v>-18.4214716036042</v>
      </c>
      <c r="F10" s="18" t="n">
        <f aca="false">(IF(F9&lt;90,F$2*COS(RADIANS(F$3))*COS(RADIANS(F$4))/COS(RADIANS(F9)),""))</f>
        <v>-15.04106858</v>
      </c>
      <c r="G10" s="18" t="n">
        <f aca="false">(IF(G9&lt;90,G$2*COS(RADIANS(G$3))*COS(RADIANS(G$4))/COS(RADIANS(G9)),""))</f>
        <v>-10.6356415892099</v>
      </c>
      <c r="H10" s="18" t="n">
        <f aca="false">(IF(H9&lt;90,H$2*COS(RADIANS(H$3))*COS(RADIANS(H$4))/COS(RADIANS(H9)),""))</f>
        <v>-5.50541320034394</v>
      </c>
      <c r="I10" s="20" t="n">
        <f aca="false">(IF(I9&lt;90,I$2*COS(RADIANS(I$3))*COS(RADIANS(I$4))/COS(RADIANS(I9)),""))</f>
        <v>1.30249044291044E-015</v>
      </c>
      <c r="J10" s="18" t="n">
        <f aca="false">(IF(J9&lt;90,J$2*COS(RADIANS(J$3))*COS(RADIANS(J$4))/COS(RADIANS(J9)),""))</f>
        <v>5.50541320034393</v>
      </c>
      <c r="K10" s="18" t="n">
        <f aca="false">(IF(K9&lt;90,K$2*COS(RADIANS(K$3))*COS(RADIANS(K$4))/COS(RADIANS(K9)),""))</f>
        <v>10.6356415892099</v>
      </c>
      <c r="L10" s="18" t="n">
        <f aca="false">(IF(L9&lt;90,L$2*COS(RADIANS(L$3))*COS(RADIANS(L$4))/COS(RADIANS(L9)),""))</f>
        <v>15.04106858</v>
      </c>
      <c r="M10" s="18" t="n">
        <f aca="false">(IF(M9&lt;90,M$2*COS(RADIANS(M$3))*COS(RADIANS(M$4))/COS(RADIANS(M9)),""))</f>
        <v>18.4214716036042</v>
      </c>
      <c r="N10" s="18" t="n">
        <f aca="false">(IF(N9&lt;90,N$2*COS(RADIANS(N$3))*COS(RADIANS(N$4))/COS(RADIANS(N9)),""))</f>
        <v>20.5464817803439</v>
      </c>
      <c r="O10" s="20" t="n">
        <f aca="false">(IF(O9&lt;90,O$2*COS(RADIANS(O$3))*COS(RADIANS(O$4))/COS(RADIANS(O9)),""))</f>
        <v>21.2712831784198</v>
      </c>
      <c r="P10" s="18" t="n">
        <f aca="false">(IF(P9&lt;90,P$2*COS(RADIANS(P$3))*COS(RADIANS(P$4))/COS(RADIANS(P9)),""))</f>
        <v>20.5464817803439</v>
      </c>
      <c r="Q10" s="18" t="n">
        <f aca="false">(IF(Q9&lt;90,Q$2*COS(RADIANS(Q$3))*COS(RADIANS(Q$4))/COS(RADIANS(Q9)),""))</f>
        <v>18.4214716036042</v>
      </c>
      <c r="R10" s="18" t="n">
        <f aca="false">(IF(R9&lt;90,R$2*COS(RADIANS(R$3))*COS(RADIANS(R$4))/COS(RADIANS(R9)),""))</f>
        <v>15.04106858</v>
      </c>
      <c r="S10" s="18" t="n">
        <f aca="false">(IF(S9&lt;90,S$2*COS(RADIANS(S$3))*COS(RADIANS(S$4))/COS(RADIANS(S9)),""))</f>
        <v>10.6356415892099</v>
      </c>
      <c r="T10" s="18" t="n">
        <f aca="false">(IF(T9&lt;90,T$2*COS(RADIANS(T$3))*COS(RADIANS(T$4))/COS(RADIANS(T9)),""))</f>
        <v>5.50541320034393</v>
      </c>
      <c r="U10" s="20" t="n">
        <f aca="false">(IF(U9&lt;90,U$2*COS(RADIANS(U$3))*COS(RADIANS(U$4))/COS(RADIANS(U9)),""))</f>
        <v>1.30249044291044E-015</v>
      </c>
      <c r="V10" s="18" t="n">
        <f aca="false">(IF(V9&lt;90,V$2*COS(RADIANS(V$3))*COS(RADIANS(V$4))/COS(RADIANS(V9)),""))</f>
        <v>-5.50541320034394</v>
      </c>
      <c r="W10" s="18" t="n">
        <f aca="false">(IF(W9&lt;90,W$2*COS(RADIANS(W$3))*COS(RADIANS(W$4))/COS(RADIANS(W9)),""))</f>
        <v>-10.6356415892099</v>
      </c>
      <c r="X10" s="18" t="n">
        <f aca="false">(IF(X9&lt;90,X$2*COS(RADIANS(X$3))*COS(RADIANS(X$4))/COS(RADIANS(X9)),""))</f>
        <v>-15.04106858</v>
      </c>
      <c r="Y10" s="18" t="n">
        <f aca="false">(IF(Y9&lt;90,Y$2*COS(RADIANS(Y$3))*COS(RADIANS(Y$4))/COS(RADIANS(Y9)),""))</f>
        <v>-18.4214716036042</v>
      </c>
      <c r="Z10" s="18" t="n">
        <f aca="false">(IF(Z9&lt;90,Z$2*COS(RADIANS(Z$3))*COS(RADIANS(Z$4))/COS(RADIANS(Z9)),""))</f>
        <v>-20.5464817803439</v>
      </c>
      <c r="AA10" s="20" t="n">
        <f aca="false">(IF(AA9&lt;90,AA$2*COS(RADIANS(AA$3))*COS(RADIANS(AA$4))/COS(RADIANS(AA9)),""))</f>
        <v>-21.2712831784198</v>
      </c>
    </row>
    <row r="11" s="14" customFormat="true" ht="13.5" hidden="false" customHeight="false" outlineLevel="0" collapsed="false">
      <c r="B11" s="15" t="s">
        <v>11</v>
      </c>
      <c r="C11" s="21" t="n">
        <v>70</v>
      </c>
      <c r="D11" s="14" t="n">
        <f aca="false">C11</f>
        <v>70</v>
      </c>
      <c r="E11" s="14" t="n">
        <f aca="false">D11</f>
        <v>70</v>
      </c>
      <c r="F11" s="14" t="n">
        <f aca="false">E11</f>
        <v>70</v>
      </c>
      <c r="G11" s="14" t="n">
        <f aca="false">F11</f>
        <v>70</v>
      </c>
      <c r="H11" s="14" t="n">
        <f aca="false">G11</f>
        <v>70</v>
      </c>
      <c r="I11" s="17" t="n">
        <f aca="false">H11</f>
        <v>70</v>
      </c>
      <c r="J11" s="14" t="n">
        <f aca="false">I11</f>
        <v>70</v>
      </c>
      <c r="K11" s="14" t="n">
        <f aca="false">J11</f>
        <v>70</v>
      </c>
      <c r="L11" s="14" t="n">
        <f aca="false">K11</f>
        <v>70</v>
      </c>
      <c r="M11" s="14" t="n">
        <f aca="false">L11</f>
        <v>70</v>
      </c>
      <c r="N11" s="14" t="n">
        <f aca="false">M11</f>
        <v>70</v>
      </c>
      <c r="O11" s="17" t="n">
        <f aca="false">N11</f>
        <v>70</v>
      </c>
      <c r="P11" s="14" t="n">
        <f aca="false">O11</f>
        <v>70</v>
      </c>
      <c r="Q11" s="14" t="n">
        <f aca="false">P11</f>
        <v>70</v>
      </c>
      <c r="R11" s="14" t="n">
        <f aca="false">Q11</f>
        <v>70</v>
      </c>
      <c r="S11" s="14" t="n">
        <f aca="false">R11</f>
        <v>70</v>
      </c>
      <c r="T11" s="14" t="n">
        <f aca="false">S11</f>
        <v>70</v>
      </c>
      <c r="U11" s="17" t="n">
        <f aca="false">T11</f>
        <v>70</v>
      </c>
      <c r="V11" s="14" t="n">
        <f aca="false">U11</f>
        <v>70</v>
      </c>
      <c r="W11" s="14" t="n">
        <f aca="false">V11</f>
        <v>70</v>
      </c>
      <c r="X11" s="14" t="n">
        <f aca="false">W11</f>
        <v>70</v>
      </c>
      <c r="Y11" s="14" t="n">
        <f aca="false">X11</f>
        <v>70</v>
      </c>
      <c r="Z11" s="14" t="n">
        <f aca="false">Y11</f>
        <v>70</v>
      </c>
      <c r="AA11" s="17" t="n">
        <f aca="false">Z11</f>
        <v>70</v>
      </c>
    </row>
    <row r="12" s="18" customFormat="true" ht="13.5" hidden="false" customHeight="false" outlineLevel="0" collapsed="false">
      <c r="B12" s="19" t="str">
        <f aca="false">"Field Rotation at "&amp;ROUND(C11,1)&amp;"° target ALT"</f>
        <v>Field Rotation at 70° target ALT</v>
      </c>
      <c r="C12" s="20" t="n">
        <f aca="false">(IF(C11&lt;90,C$2*COS(RADIANS(C$3))*COS(RADIANS(C$4))/COS(RADIANS(C11)),""))</f>
        <v>-31.0965356770895</v>
      </c>
      <c r="D12" s="18" t="n">
        <f aca="false">(IF(D11&lt;90,D$2*COS(RADIANS(D$3))*COS(RADIANS(D$4))/COS(RADIANS(D11)),""))</f>
        <v>-30.0369469186201</v>
      </c>
      <c r="E12" s="18" t="n">
        <f aca="false">(IF(E11&lt;90,E$2*COS(RADIANS(E$3))*COS(RADIANS(E$4))/COS(RADIANS(E11)),""))</f>
        <v>-26.9303898660486</v>
      </c>
      <c r="F12" s="18" t="n">
        <f aca="false">(IF(F11&lt;90,F$2*COS(RADIANS(F$3))*COS(RADIANS(F$4))/COS(RADIANS(F11)),""))</f>
        <v>-21.9885712486794</v>
      </c>
      <c r="G12" s="18" t="n">
        <f aca="false">(IF(G11&lt;90,G$2*COS(RADIANS(G$3))*COS(RADIANS(G$4))/COS(RADIANS(G11)),""))</f>
        <v>-15.5482678385447</v>
      </c>
      <c r="H12" s="18" t="n">
        <f aca="false">(IF(H11&lt;90,H$2*COS(RADIANS(H$3))*COS(RADIANS(H$4))/COS(RADIANS(H11)),""))</f>
        <v>-8.04837566994077</v>
      </c>
      <c r="I12" s="20" t="n">
        <f aca="false">(IF(I11&lt;90,I$2*COS(RADIANS(I$3))*COS(RADIANS(I$4))/COS(RADIANS(I11)),""))</f>
        <v>1.90411364407596E-015</v>
      </c>
      <c r="J12" s="18" t="n">
        <f aca="false">(IF(J11&lt;90,J$2*COS(RADIANS(J$3))*COS(RADIANS(J$4))/COS(RADIANS(J11)),""))</f>
        <v>8.04837566994077</v>
      </c>
      <c r="K12" s="18" t="n">
        <f aca="false">(IF(K11&lt;90,K$2*COS(RADIANS(K$3))*COS(RADIANS(K$4))/COS(RADIANS(K11)),""))</f>
        <v>15.5482678385447</v>
      </c>
      <c r="L12" s="18" t="n">
        <f aca="false">(IF(L11&lt;90,L$2*COS(RADIANS(L$3))*COS(RADIANS(L$4))/COS(RADIANS(L11)),""))</f>
        <v>21.9885712486794</v>
      </c>
      <c r="M12" s="18" t="n">
        <f aca="false">(IF(M11&lt;90,M$2*COS(RADIANS(M$3))*COS(RADIANS(M$4))/COS(RADIANS(M11)),""))</f>
        <v>26.9303898660486</v>
      </c>
      <c r="N12" s="18" t="n">
        <f aca="false">(IF(N11&lt;90,N$2*COS(RADIANS(N$3))*COS(RADIANS(N$4))/COS(RADIANS(N11)),""))</f>
        <v>30.0369469186201</v>
      </c>
      <c r="O12" s="20" t="n">
        <f aca="false">(IF(O11&lt;90,O$2*COS(RADIANS(O$3))*COS(RADIANS(O$4))/COS(RADIANS(O11)),""))</f>
        <v>31.0965356770895</v>
      </c>
      <c r="P12" s="18" t="n">
        <f aca="false">(IF(P11&lt;90,P$2*COS(RADIANS(P$3))*COS(RADIANS(P$4))/COS(RADIANS(P11)),""))</f>
        <v>30.0369469186201</v>
      </c>
      <c r="Q12" s="18" t="n">
        <f aca="false">(IF(Q11&lt;90,Q$2*COS(RADIANS(Q$3))*COS(RADIANS(Q$4))/COS(RADIANS(Q11)),""))</f>
        <v>26.9303898660486</v>
      </c>
      <c r="R12" s="18" t="n">
        <f aca="false">(IF(R11&lt;90,R$2*COS(RADIANS(R$3))*COS(RADIANS(R$4))/COS(RADIANS(R11)),""))</f>
        <v>21.9885712486794</v>
      </c>
      <c r="S12" s="18" t="n">
        <f aca="false">(IF(S11&lt;90,S$2*COS(RADIANS(S$3))*COS(RADIANS(S$4))/COS(RADIANS(S11)),""))</f>
        <v>15.5482678385447</v>
      </c>
      <c r="T12" s="18" t="n">
        <f aca="false">(IF(T11&lt;90,T$2*COS(RADIANS(T$3))*COS(RADIANS(T$4))/COS(RADIANS(T11)),""))</f>
        <v>8.04837566994077</v>
      </c>
      <c r="U12" s="20" t="n">
        <f aca="false">(IF(U11&lt;90,U$2*COS(RADIANS(U$3))*COS(RADIANS(U$4))/COS(RADIANS(U11)),""))</f>
        <v>1.90411364407596E-015</v>
      </c>
      <c r="V12" s="18" t="n">
        <f aca="false">(IF(V11&lt;90,V$2*COS(RADIANS(V$3))*COS(RADIANS(V$4))/COS(RADIANS(V11)),""))</f>
        <v>-8.04837566994077</v>
      </c>
      <c r="W12" s="18" t="n">
        <f aca="false">(IF(W11&lt;90,W$2*COS(RADIANS(W$3))*COS(RADIANS(W$4))/COS(RADIANS(W11)),""))</f>
        <v>-15.5482678385447</v>
      </c>
      <c r="X12" s="18" t="n">
        <f aca="false">(IF(X11&lt;90,X$2*COS(RADIANS(X$3))*COS(RADIANS(X$4))/COS(RADIANS(X11)),""))</f>
        <v>-21.9885712486794</v>
      </c>
      <c r="Y12" s="18" t="n">
        <f aca="false">(IF(Y11&lt;90,Y$2*COS(RADIANS(Y$3))*COS(RADIANS(Y$4))/COS(RADIANS(Y11)),""))</f>
        <v>-26.9303898660486</v>
      </c>
      <c r="Z12" s="18" t="n">
        <f aca="false">(IF(Z11&lt;90,Z$2*COS(RADIANS(Z$3))*COS(RADIANS(Z$4))/COS(RADIANS(Z11)),""))</f>
        <v>-30.0369469186201</v>
      </c>
      <c r="AA12" s="20" t="n">
        <f aca="false">(IF(AA11&lt;90,AA$2*COS(RADIANS(AA$3))*COS(RADIANS(AA$4))/COS(RADIANS(AA11)),""))</f>
        <v>-31.0965356770895</v>
      </c>
    </row>
    <row r="13" s="14" customFormat="true" ht="13.5" hidden="false" customHeight="false" outlineLevel="0" collapsed="false">
      <c r="B13" s="15" t="s">
        <v>11</v>
      </c>
      <c r="C13" s="21" t="n">
        <v>80</v>
      </c>
      <c r="D13" s="14" t="n">
        <f aca="false">C13</f>
        <v>80</v>
      </c>
      <c r="E13" s="14" t="n">
        <f aca="false">D13</f>
        <v>80</v>
      </c>
      <c r="F13" s="14" t="n">
        <f aca="false">E13</f>
        <v>80</v>
      </c>
      <c r="G13" s="14" t="n">
        <f aca="false">F13</f>
        <v>80</v>
      </c>
      <c r="H13" s="14" t="n">
        <f aca="false">G13</f>
        <v>80</v>
      </c>
      <c r="I13" s="17" t="n">
        <f aca="false">H13</f>
        <v>80</v>
      </c>
      <c r="J13" s="14" t="n">
        <f aca="false">I13</f>
        <v>80</v>
      </c>
      <c r="K13" s="14" t="n">
        <f aca="false">J13</f>
        <v>80</v>
      </c>
      <c r="L13" s="14" t="n">
        <f aca="false">K13</f>
        <v>80</v>
      </c>
      <c r="M13" s="14" t="n">
        <f aca="false">L13</f>
        <v>80</v>
      </c>
      <c r="N13" s="14" t="n">
        <f aca="false">M13</f>
        <v>80</v>
      </c>
      <c r="O13" s="17" t="n">
        <f aca="false">N13</f>
        <v>80</v>
      </c>
      <c r="P13" s="14" t="n">
        <f aca="false">O13</f>
        <v>80</v>
      </c>
      <c r="Q13" s="14" t="n">
        <f aca="false">P13</f>
        <v>80</v>
      </c>
      <c r="R13" s="14" t="n">
        <f aca="false">Q13</f>
        <v>80</v>
      </c>
      <c r="S13" s="14" t="n">
        <f aca="false">R13</f>
        <v>80</v>
      </c>
      <c r="T13" s="14" t="n">
        <f aca="false">S13</f>
        <v>80</v>
      </c>
      <c r="U13" s="17" t="n">
        <f aca="false">T13</f>
        <v>80</v>
      </c>
      <c r="V13" s="14" t="n">
        <f aca="false">U13</f>
        <v>80</v>
      </c>
      <c r="W13" s="14" t="n">
        <f aca="false">V13</f>
        <v>80</v>
      </c>
      <c r="X13" s="14" t="n">
        <f aca="false">W13</f>
        <v>80</v>
      </c>
      <c r="Y13" s="14" t="n">
        <f aca="false">X13</f>
        <v>80</v>
      </c>
      <c r="Z13" s="14" t="n">
        <f aca="false">Y13</f>
        <v>80</v>
      </c>
      <c r="AA13" s="17" t="n">
        <f aca="false">Z13</f>
        <v>80</v>
      </c>
    </row>
    <row r="14" s="18" customFormat="true" ht="13.5" hidden="false" customHeight="false" outlineLevel="0" collapsed="false">
      <c r="B14" s="19" t="str">
        <f aca="false">"Field Rotation at "&amp;ROUND(C13,1)&amp;"° target ALT"</f>
        <v>Field Rotation at 80° target ALT</v>
      </c>
      <c r="C14" s="20" t="n">
        <f aca="false">(IF(C13&lt;90,C$2*COS(RADIANS(C$3))*COS(RADIANS(C$4))/COS(RADIANS(C13)),""))</f>
        <v>-61.2482188532369</v>
      </c>
      <c r="D14" s="18" t="n">
        <f aca="false">(IF(D13&lt;90,D$2*COS(RADIANS(D$3))*COS(RADIANS(D$4))/COS(RADIANS(D13)),""))</f>
        <v>-59.1612364045465</v>
      </c>
      <c r="E14" s="18" t="n">
        <f aca="false">(IF(E13&lt;90,E$2*COS(RADIANS(E$3))*COS(RADIANS(E$4))/COS(RADIANS(E13)),""))</f>
        <v>-53.0425134634522</v>
      </c>
      <c r="F14" s="18" t="n">
        <f aca="false">(IF(F13&lt;90,F$2*COS(RADIANS(F$3))*COS(RADIANS(F$4))/COS(RADIANS(F13)),""))</f>
        <v>-43.3090308867215</v>
      </c>
      <c r="G14" s="18" t="n">
        <f aca="false">(IF(G13&lt;90,G$2*COS(RADIANS(G$3))*COS(RADIANS(G$4))/COS(RADIANS(G13)),""))</f>
        <v>-30.6241094266184</v>
      </c>
      <c r="H14" s="18" t="n">
        <f aca="false">(IF(H13&lt;90,H$2*COS(RADIANS(H$3))*COS(RADIANS(H$4))/COS(RADIANS(H13)),""))</f>
        <v>-15.852205517825</v>
      </c>
      <c r="I14" s="20" t="n">
        <f aca="false">(IF(I13&lt;90,I$2*COS(RADIANS(I$3))*COS(RADIANS(I$4))/COS(RADIANS(I13)),""))</f>
        <v>3.75037175860466E-015</v>
      </c>
      <c r="J14" s="18" t="n">
        <f aca="false">(IF(J13&lt;90,J$2*COS(RADIANS(J$3))*COS(RADIANS(J$4))/COS(RADIANS(J13)),""))</f>
        <v>15.852205517825</v>
      </c>
      <c r="K14" s="18" t="n">
        <f aca="false">(IF(K13&lt;90,K$2*COS(RADIANS(K$3))*COS(RADIANS(K$4))/COS(RADIANS(K13)),""))</f>
        <v>30.6241094266185</v>
      </c>
      <c r="L14" s="18" t="n">
        <f aca="false">(IF(L13&lt;90,L$2*COS(RADIANS(L$3))*COS(RADIANS(L$4))/COS(RADIANS(L13)),""))</f>
        <v>43.3090308867216</v>
      </c>
      <c r="M14" s="18" t="n">
        <f aca="false">(IF(M13&lt;90,M$2*COS(RADIANS(M$3))*COS(RADIANS(M$4))/COS(RADIANS(M13)),""))</f>
        <v>53.0425134634522</v>
      </c>
      <c r="N14" s="18" t="n">
        <f aca="false">(IF(N13&lt;90,N$2*COS(RADIANS(N$3))*COS(RADIANS(N$4))/COS(RADIANS(N13)),""))</f>
        <v>59.1612364045465</v>
      </c>
      <c r="O14" s="20" t="n">
        <f aca="false">(IF(O13&lt;90,O$2*COS(RADIANS(O$3))*COS(RADIANS(O$4))/COS(RADIANS(O13)),""))</f>
        <v>61.2482188532369</v>
      </c>
      <c r="P14" s="18" t="n">
        <f aca="false">(IF(P13&lt;90,P$2*COS(RADIANS(P$3))*COS(RADIANS(P$4))/COS(RADIANS(P13)),""))</f>
        <v>59.1612364045465</v>
      </c>
      <c r="Q14" s="18" t="n">
        <f aca="false">(IF(Q13&lt;90,Q$2*COS(RADIANS(Q$3))*COS(RADIANS(Q$4))/COS(RADIANS(Q13)),""))</f>
        <v>53.0425134634522</v>
      </c>
      <c r="R14" s="18" t="n">
        <f aca="false">(IF(R13&lt;90,R$2*COS(RADIANS(R$3))*COS(RADIANS(R$4))/COS(RADIANS(R13)),""))</f>
        <v>43.3090308867216</v>
      </c>
      <c r="S14" s="18" t="n">
        <f aca="false">(IF(S13&lt;90,S$2*COS(RADIANS(S$3))*COS(RADIANS(S$4))/COS(RADIANS(S13)),""))</f>
        <v>30.6241094266185</v>
      </c>
      <c r="T14" s="18" t="n">
        <f aca="false">(IF(T13&lt;90,T$2*COS(RADIANS(T$3))*COS(RADIANS(T$4))/COS(RADIANS(T13)),""))</f>
        <v>15.852205517825</v>
      </c>
      <c r="U14" s="20" t="n">
        <f aca="false">(IF(U13&lt;90,U$2*COS(RADIANS(U$3))*COS(RADIANS(U$4))/COS(RADIANS(U13)),""))</f>
        <v>3.75037175860466E-015</v>
      </c>
      <c r="V14" s="18" t="n">
        <f aca="false">(IF(V13&lt;90,V$2*COS(RADIANS(V$3))*COS(RADIANS(V$4))/COS(RADIANS(V13)),""))</f>
        <v>-15.852205517825</v>
      </c>
      <c r="W14" s="18" t="n">
        <f aca="false">(IF(W13&lt;90,W$2*COS(RADIANS(W$3))*COS(RADIANS(W$4))/COS(RADIANS(W13)),""))</f>
        <v>-30.6241094266184</v>
      </c>
      <c r="X14" s="18" t="n">
        <f aca="false">(IF(X13&lt;90,X$2*COS(RADIANS(X$3))*COS(RADIANS(X$4))/COS(RADIANS(X13)),""))</f>
        <v>-43.3090308867215</v>
      </c>
      <c r="Y14" s="18" t="n">
        <f aca="false">(IF(Y13&lt;90,Y$2*COS(RADIANS(Y$3))*COS(RADIANS(Y$4))/COS(RADIANS(Y13)),""))</f>
        <v>-53.0425134634522</v>
      </c>
      <c r="Z14" s="18" t="n">
        <f aca="false">(IF(Z13&lt;90,Z$2*COS(RADIANS(Z$3))*COS(RADIANS(Z$4))/COS(RADIANS(Z13)),""))</f>
        <v>-59.1612364045465</v>
      </c>
      <c r="AA14" s="20" t="n">
        <f aca="false">(IF(AA13&lt;90,AA$2*COS(RADIANS(AA$3))*COS(RADIANS(AA$4))/COS(RADIANS(AA13)),""))</f>
        <v>-61.2482188532369</v>
      </c>
    </row>
    <row r="15" s="14" customFormat="true" ht="13.5" hidden="false" customHeight="false" outlineLevel="0" collapsed="false">
      <c r="B15" s="15" t="s">
        <v>11</v>
      </c>
      <c r="C15" s="21" t="n">
        <v>85</v>
      </c>
      <c r="D15" s="14" t="n">
        <f aca="false">C15</f>
        <v>85</v>
      </c>
      <c r="E15" s="14" t="n">
        <f aca="false">D15</f>
        <v>85</v>
      </c>
      <c r="F15" s="14" t="n">
        <f aca="false">E15</f>
        <v>85</v>
      </c>
      <c r="G15" s="14" t="n">
        <f aca="false">F15</f>
        <v>85</v>
      </c>
      <c r="H15" s="14" t="n">
        <f aca="false">G15</f>
        <v>85</v>
      </c>
      <c r="I15" s="17" t="n">
        <f aca="false">H15</f>
        <v>85</v>
      </c>
      <c r="J15" s="14" t="n">
        <f aca="false">I15</f>
        <v>85</v>
      </c>
      <c r="K15" s="14" t="n">
        <f aca="false">J15</f>
        <v>85</v>
      </c>
      <c r="L15" s="14" t="n">
        <f aca="false">K15</f>
        <v>85</v>
      </c>
      <c r="M15" s="14" t="n">
        <f aca="false">L15</f>
        <v>85</v>
      </c>
      <c r="N15" s="14" t="n">
        <f aca="false">M15</f>
        <v>85</v>
      </c>
      <c r="O15" s="17" t="n">
        <f aca="false">N15</f>
        <v>85</v>
      </c>
      <c r="P15" s="14" t="n">
        <f aca="false">O15</f>
        <v>85</v>
      </c>
      <c r="Q15" s="14" t="n">
        <f aca="false">P15</f>
        <v>85</v>
      </c>
      <c r="R15" s="14" t="n">
        <f aca="false">Q15</f>
        <v>85</v>
      </c>
      <c r="S15" s="14" t="n">
        <f aca="false">R15</f>
        <v>85</v>
      </c>
      <c r="T15" s="14" t="n">
        <f aca="false">S15</f>
        <v>85</v>
      </c>
      <c r="U15" s="17" t="n">
        <f aca="false">T15</f>
        <v>85</v>
      </c>
      <c r="V15" s="14" t="n">
        <f aca="false">U15</f>
        <v>85</v>
      </c>
      <c r="W15" s="14" t="n">
        <f aca="false">V15</f>
        <v>85</v>
      </c>
      <c r="X15" s="14" t="n">
        <f aca="false">W15</f>
        <v>85</v>
      </c>
      <c r="Y15" s="14" t="n">
        <f aca="false">X15</f>
        <v>85</v>
      </c>
      <c r="Z15" s="14" t="n">
        <f aca="false">Y15</f>
        <v>85</v>
      </c>
      <c r="AA15" s="17" t="n">
        <f aca="false">Z15</f>
        <v>85</v>
      </c>
    </row>
    <row r="16" s="18" customFormat="true" ht="12.75" hidden="false" customHeight="false" outlineLevel="0" collapsed="false">
      <c r="B16" s="19" t="str">
        <f aca="false">"Field Rotation at "&amp;ROUND(C15,1)&amp;"° target ALT"</f>
        <v>Field Rotation at 85° target ALT</v>
      </c>
      <c r="C16" s="20" t="n">
        <f aca="false">(IF(C15&lt;90,C$2*COS(RADIANS(C$3))*COS(RADIANS(C$4))/COS(RADIANS(C15)),""))</f>
        <v>-122.030301778315</v>
      </c>
      <c r="D16" s="18" t="n">
        <f aca="false">(IF(D15&lt;90,D$2*COS(RADIANS(D$3))*COS(RADIANS(D$4))/COS(RADIANS(D15)),""))</f>
        <v>-117.872220077523</v>
      </c>
      <c r="E16" s="18" t="n">
        <f aca="false">(IF(E15&lt;90,E$2*COS(RADIANS(E$3))*COS(RADIANS(E$4))/COS(RADIANS(E15)),""))</f>
        <v>-105.681341371502</v>
      </c>
      <c r="F16" s="18" t="n">
        <f aca="false">(IF(F15&lt;90,F$2*COS(RADIANS(F$3))*COS(RADIANS(F$4))/COS(RADIANS(F15)),""))</f>
        <v>-86.2884538976872</v>
      </c>
      <c r="G16" s="18" t="n">
        <f aca="false">(IF(G15&lt;90,G$2*COS(RADIANS(G$3))*COS(RADIANS(G$4))/COS(RADIANS(G15)),""))</f>
        <v>-61.0151508891573</v>
      </c>
      <c r="H16" s="18" t="n">
        <f aca="false">(IF(H15&lt;90,H$2*COS(RADIANS(H$3))*COS(RADIANS(H$4))/COS(RADIANS(H15)),""))</f>
        <v>-31.5837661798359</v>
      </c>
      <c r="I16" s="20" t="n">
        <f aca="false">(IF(I15&lt;90,I$2*COS(RADIANS(I$3))*COS(RADIANS(I$4))/COS(RADIANS(I15)),""))</f>
        <v>7.47220092358994E-015</v>
      </c>
      <c r="J16" s="18" t="n">
        <f aca="false">(IF(J15&lt;90,J$2*COS(RADIANS(J$3))*COS(RADIANS(J$4))/COS(RADIANS(J15)),""))</f>
        <v>31.5837661798359</v>
      </c>
      <c r="K16" s="18" t="n">
        <f aca="false">(IF(K15&lt;90,K$2*COS(RADIANS(K$3))*COS(RADIANS(K$4))/COS(RADIANS(K15)),""))</f>
        <v>61.0151508891574</v>
      </c>
      <c r="L16" s="18" t="n">
        <f aca="false">(IF(L15&lt;90,L$2*COS(RADIANS(L$3))*COS(RADIANS(L$4))/COS(RADIANS(L15)),""))</f>
        <v>86.2884538976872</v>
      </c>
      <c r="M16" s="18" t="n">
        <f aca="false">(IF(M15&lt;90,M$2*COS(RADIANS(M$3))*COS(RADIANS(M$4))/COS(RADIANS(M15)),""))</f>
        <v>105.681341371502</v>
      </c>
      <c r="N16" s="18" t="n">
        <f aca="false">(IF(N15&lt;90,N$2*COS(RADIANS(N$3))*COS(RADIANS(N$4))/COS(RADIANS(N15)),""))</f>
        <v>117.872220077523</v>
      </c>
      <c r="O16" s="20" t="n">
        <f aca="false">(IF(O15&lt;90,O$2*COS(RADIANS(O$3))*COS(RADIANS(O$4))/COS(RADIANS(O15)),""))</f>
        <v>122.030301778315</v>
      </c>
      <c r="P16" s="18" t="n">
        <f aca="false">(IF(P15&lt;90,P$2*COS(RADIANS(P$3))*COS(RADIANS(P$4))/COS(RADIANS(P15)),""))</f>
        <v>117.872220077523</v>
      </c>
      <c r="Q16" s="18" t="n">
        <f aca="false">(IF(Q15&lt;90,Q$2*COS(RADIANS(Q$3))*COS(RADIANS(Q$4))/COS(RADIANS(Q15)),""))</f>
        <v>105.681341371502</v>
      </c>
      <c r="R16" s="18" t="n">
        <f aca="false">(IF(R15&lt;90,R$2*COS(RADIANS(R$3))*COS(RADIANS(R$4))/COS(RADIANS(R15)),""))</f>
        <v>86.2884538976872</v>
      </c>
      <c r="S16" s="18" t="n">
        <f aca="false">(IF(S15&lt;90,S$2*COS(RADIANS(S$3))*COS(RADIANS(S$4))/COS(RADIANS(S15)),""))</f>
        <v>61.0151508891574</v>
      </c>
      <c r="T16" s="18" t="n">
        <f aca="false">(IF(T15&lt;90,T$2*COS(RADIANS(T$3))*COS(RADIANS(T$4))/COS(RADIANS(T15)),""))</f>
        <v>31.5837661798359</v>
      </c>
      <c r="U16" s="20" t="n">
        <f aca="false">(IF(U15&lt;90,U$2*COS(RADIANS(U$3))*COS(RADIANS(U$4))/COS(RADIANS(U15)),""))</f>
        <v>7.47220092358994E-015</v>
      </c>
      <c r="V16" s="18" t="n">
        <f aca="false">(IF(V15&lt;90,V$2*COS(RADIANS(V$3))*COS(RADIANS(V$4))/COS(RADIANS(V15)),""))</f>
        <v>-31.5837661798359</v>
      </c>
      <c r="W16" s="18" t="n">
        <f aca="false">(IF(W15&lt;90,W$2*COS(RADIANS(W$3))*COS(RADIANS(W$4))/COS(RADIANS(W15)),""))</f>
        <v>-61.0151508891573</v>
      </c>
      <c r="X16" s="18" t="n">
        <f aca="false">(IF(X15&lt;90,X$2*COS(RADIANS(X$3))*COS(RADIANS(X$4))/COS(RADIANS(X15)),""))</f>
        <v>-86.2884538976872</v>
      </c>
      <c r="Y16" s="18" t="n">
        <f aca="false">(IF(Y15&lt;90,Y$2*COS(RADIANS(Y$3))*COS(RADIANS(Y$4))/COS(RADIANS(Y15)),""))</f>
        <v>-105.681341371502</v>
      </c>
      <c r="Z16" s="18" t="n">
        <f aca="false">(IF(Z15&lt;90,Z$2*COS(RADIANS(Z$3))*COS(RADIANS(Z$4))/COS(RADIANS(Z15)),""))</f>
        <v>-117.872220077523</v>
      </c>
      <c r="AA16" s="20" t="n">
        <f aca="false">(IF(AA15&lt;90,AA$2*COS(RADIANS(AA$3))*COS(RADIANS(AA$4))/COS(RADIANS(AA15)),""))</f>
        <v>-122.030301778315</v>
      </c>
    </row>
    <row r="17" s="22" customFormat="true" ht="13.5" hidden="false" customHeight="false" outlineLevel="0" collapsed="false">
      <c r="B17" s="23"/>
    </row>
    <row r="18" s="22" customFormat="true" ht="18.75" hidden="false" customHeight="false" outlineLevel="0" collapsed="false">
      <c r="B18" s="24"/>
      <c r="C18" s="24"/>
      <c r="D18" s="24"/>
      <c r="E18" s="24"/>
      <c r="F18" s="24"/>
      <c r="G18" s="24"/>
      <c r="H18" s="25" t="str">
        <f aca="false">"Field Rotation (degrees per hour) at Observer's Latitude of "&amp;I3&amp;"°"</f>
        <v>Field Rotation (degrees per hour) at Observer's Latitude of 45°</v>
      </c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4"/>
      <c r="T18" s="24"/>
      <c r="U18" s="24"/>
      <c r="V18" s="24"/>
      <c r="W18" s="24"/>
      <c r="X18" s="24"/>
      <c r="Y18" s="24"/>
      <c r="Z18" s="24"/>
      <c r="AA18" s="24"/>
      <c r="AC18" s="22" t="s">
        <v>12</v>
      </c>
    </row>
    <row r="19" s="22" customFormat="true" ht="12.75" hidden="false" customHeight="false" outlineLevel="0" collapsed="false">
      <c r="B19" s="23"/>
    </row>
    <row r="20" s="22" customFormat="true" ht="12.75" hidden="false" customHeight="false" outlineLevel="0" collapsed="false">
      <c r="B20" s="23"/>
    </row>
    <row r="21" s="22" customFormat="true" ht="12.75" hidden="false" customHeight="false" outlineLevel="0" collapsed="false">
      <c r="B21" s="23"/>
    </row>
    <row r="22" s="22" customFormat="true" ht="12.75" hidden="false" customHeight="false" outlineLevel="0" collapsed="false">
      <c r="B22" s="23"/>
    </row>
    <row r="23" s="22" customFormat="true" ht="12.75" hidden="false" customHeight="false" outlineLevel="0" collapsed="false">
      <c r="B23" s="23"/>
    </row>
    <row r="24" s="22" customFormat="true" ht="12.75" hidden="false" customHeight="false" outlineLevel="0" collapsed="false">
      <c r="B24" s="23"/>
    </row>
    <row r="25" s="22" customFormat="true" ht="12.75" hidden="false" customHeight="false" outlineLevel="0" collapsed="false">
      <c r="B25" s="23"/>
    </row>
    <row r="26" s="22" customFormat="true" ht="12.75" hidden="false" customHeight="false" outlineLevel="0" collapsed="false">
      <c r="B26" s="23"/>
    </row>
    <row r="27" s="22" customFormat="true" ht="12.75" hidden="false" customHeight="false" outlineLevel="0" collapsed="false">
      <c r="B27" s="23"/>
    </row>
    <row r="28" s="22" customFormat="true" ht="12.75" hidden="false" customHeight="false" outlineLevel="0" collapsed="false">
      <c r="B28" s="23"/>
    </row>
    <row r="29" s="22" customFormat="true" ht="12.75" hidden="false" customHeight="false" outlineLevel="0" collapsed="false">
      <c r="B29" s="23"/>
    </row>
    <row r="30" s="22" customFormat="true" ht="12.75" hidden="false" customHeight="false" outlineLevel="0" collapsed="false">
      <c r="B30" s="23"/>
    </row>
    <row r="31" s="22" customFormat="true" ht="12.75" hidden="false" customHeight="false" outlineLevel="0" collapsed="false">
      <c r="B31" s="23"/>
    </row>
    <row r="32" s="22" customFormat="true" ht="12.75" hidden="false" customHeight="false" outlineLevel="0" collapsed="false">
      <c r="B32" s="23"/>
    </row>
    <row r="33" s="22" customFormat="true" ht="12.75" hidden="false" customHeight="false" outlineLevel="0" collapsed="false">
      <c r="B33" s="23"/>
    </row>
    <row r="34" s="22" customFormat="true" ht="12.75" hidden="false" customHeight="false" outlineLevel="0" collapsed="false">
      <c r="B34" s="23"/>
    </row>
    <row r="35" s="22" customFormat="true" ht="12.75" hidden="false" customHeight="false" outlineLevel="0" collapsed="false">
      <c r="B35" s="23"/>
    </row>
    <row r="36" s="22" customFormat="true" ht="12.75" hidden="false" customHeight="false" outlineLevel="0" collapsed="false">
      <c r="B36" s="23"/>
    </row>
    <row r="37" s="22" customFormat="true" ht="12.75" hidden="false" customHeight="false" outlineLevel="0" collapsed="false">
      <c r="B37" s="23"/>
    </row>
    <row r="38" s="22" customFormat="true" ht="12.75" hidden="false" customHeight="false" outlineLevel="0" collapsed="false">
      <c r="B38" s="23"/>
    </row>
    <row r="39" s="22" customFormat="true" ht="12.75" hidden="false" customHeight="false" outlineLevel="0" collapsed="false">
      <c r="B39" s="23"/>
    </row>
    <row r="40" s="22" customFormat="true" ht="12.75" hidden="false" customHeight="false" outlineLevel="0" collapsed="false">
      <c r="B40" s="23"/>
    </row>
    <row r="41" s="22" customFormat="true" ht="12.75" hidden="false" customHeight="false" outlineLevel="0" collapsed="false">
      <c r="B41" s="23"/>
    </row>
    <row r="42" s="22" customFormat="true" ht="12.75" hidden="false" customHeight="false" outlineLevel="0" collapsed="false">
      <c r="B42" s="23"/>
    </row>
    <row r="43" s="22" customFormat="true" ht="12.75" hidden="false" customHeight="false" outlineLevel="0" collapsed="false">
      <c r="B43" s="23"/>
    </row>
    <row r="44" s="22" customFormat="true" ht="12.75" hidden="false" customHeight="false" outlineLevel="0" collapsed="false">
      <c r="B44" s="23"/>
    </row>
    <row r="45" s="22" customFormat="true" ht="12.75" hidden="false" customHeight="false" outlineLevel="0" collapsed="false">
      <c r="B45" s="23"/>
    </row>
    <row r="46" s="22" customFormat="true" ht="12.75" hidden="false" customHeight="false" outlineLevel="0" collapsed="false">
      <c r="B46" s="23"/>
    </row>
    <row r="47" s="22" customFormat="true" ht="12.75" hidden="false" customHeight="false" outlineLevel="0" collapsed="false">
      <c r="B47" s="23"/>
    </row>
  </sheetData>
  <mergeCells count="1">
    <mergeCell ref="H18:R18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U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9" activeCellId="1" sqref="B6:I9 A19"/>
    </sheetView>
  </sheetViews>
  <sheetFormatPr defaultColWidth="8.73046875" defaultRowHeight="14.25" zeroHeight="false" outlineLevelRow="0" outlineLevelCol="0"/>
  <cols>
    <col collapsed="false" customWidth="true" hidden="false" outlineLevel="0" max="1" min="1" style="26" width="16.73"/>
    <col collapsed="false" customWidth="false" hidden="false" outlineLevel="0" max="2" min="2" style="26" width="8.73"/>
    <col collapsed="false" customWidth="true" hidden="false" outlineLevel="0" max="3" min="3" style="26" width="15.54"/>
    <col collapsed="false" customWidth="true" hidden="false" outlineLevel="0" max="4" min="4" style="27" width="15.54"/>
    <col collapsed="false" customWidth="true" hidden="false" outlineLevel="0" max="6" min="5" style="27" width="4.63"/>
    <col collapsed="false" customWidth="true" hidden="false" outlineLevel="0" max="7" min="7" style="26" width="4.63"/>
    <col collapsed="false" customWidth="true" hidden="false" outlineLevel="0" max="8" min="8" style="26" width="12.45"/>
    <col collapsed="false" customWidth="true" hidden="false" outlineLevel="0" max="9" min="9" style="26" width="9"/>
    <col collapsed="false" customWidth="false" hidden="false" outlineLevel="0" max="16384" min="10" style="26" width="8.73"/>
  </cols>
  <sheetData>
    <row r="1" customFormat="false" ht="14.25" hidden="false" customHeight="false" outlineLevel="0" collapsed="false">
      <c r="D1" s="27" t="s">
        <v>13</v>
      </c>
      <c r="E1" s="27" t="s">
        <v>14</v>
      </c>
      <c r="F1" s="27" t="s">
        <v>15</v>
      </c>
    </row>
    <row r="2" customFormat="false" ht="14.25" hidden="false" customHeight="false" outlineLevel="0" collapsed="false">
      <c r="A2" s="26" t="s">
        <v>16</v>
      </c>
      <c r="B2" s="26" t="s">
        <v>17</v>
      </c>
      <c r="D2" s="27" t="n">
        <v>52</v>
      </c>
      <c r="E2" s="27" t="n">
        <v>30</v>
      </c>
      <c r="F2" s="27" t="n">
        <v>0</v>
      </c>
      <c r="G2" s="26" t="s">
        <v>18</v>
      </c>
      <c r="H2" s="28" t="n">
        <f aca="false">D2+E2/60+F2/3600</f>
        <v>52.5</v>
      </c>
      <c r="I2" s="26" t="s">
        <v>19</v>
      </c>
      <c r="R2" s="27" t="n">
        <v>57</v>
      </c>
      <c r="S2" s="27" t="n">
        <v>31</v>
      </c>
      <c r="T2" s="27" t="n">
        <v>0</v>
      </c>
      <c r="U2" s="26" t="s">
        <v>18</v>
      </c>
    </row>
    <row r="3" customFormat="false" ht="14.25" hidden="false" customHeight="false" outlineLevel="0" collapsed="false">
      <c r="B3" s="26" t="s">
        <v>20</v>
      </c>
      <c r="D3" s="27" t="n">
        <v>1</v>
      </c>
      <c r="E3" s="27" t="n">
        <v>55</v>
      </c>
      <c r="F3" s="27" t="n">
        <v>0</v>
      </c>
      <c r="G3" s="26" t="s">
        <v>21</v>
      </c>
      <c r="H3" s="26" t="n">
        <f aca="false">IF(G3="E",D3+E3/60+F3/3600,-(D3+E3/60+F3/3600))</f>
        <v>-1.91666666666667</v>
      </c>
      <c r="I3" s="26" t="s">
        <v>19</v>
      </c>
      <c r="R3" s="27" t="n">
        <v>4</v>
      </c>
      <c r="S3" s="27" t="n">
        <v>28</v>
      </c>
      <c r="T3" s="27" t="n">
        <v>0</v>
      </c>
      <c r="U3" s="26" t="s">
        <v>21</v>
      </c>
    </row>
    <row r="5" customFormat="false" ht="14.25" hidden="false" customHeight="false" outlineLevel="0" collapsed="false">
      <c r="A5" s="26" t="s">
        <v>22</v>
      </c>
      <c r="B5" s="26" t="s">
        <v>23</v>
      </c>
      <c r="C5" s="29" t="n">
        <v>36017</v>
      </c>
    </row>
    <row r="6" customFormat="false" ht="14.25" hidden="false" customHeight="false" outlineLevel="0" collapsed="false">
      <c r="B6" s="26" t="s">
        <v>24</v>
      </c>
      <c r="C6" s="30" t="n">
        <v>0.965277777777778</v>
      </c>
      <c r="D6" s="27" t="n">
        <f aca="false">HOUR(C6)</f>
        <v>23</v>
      </c>
      <c r="E6" s="27" t="n">
        <f aca="false">MINUTE(C6)</f>
        <v>10</v>
      </c>
      <c r="F6" s="27" t="n">
        <f aca="false">SECOND(C6)</f>
        <v>0</v>
      </c>
      <c r="H6" s="26" t="n">
        <f aca="false">D6+E6/60+F6/3600</f>
        <v>23.1666666666667</v>
      </c>
      <c r="I6" s="26" t="s">
        <v>19</v>
      </c>
      <c r="J6" s="26" t="n">
        <f aca="false">H6/24</f>
        <v>0.965277777777778</v>
      </c>
      <c r="K6" s="26" t="s">
        <v>25</v>
      </c>
    </row>
    <row r="8" customFormat="false" ht="14.25" hidden="false" customHeight="false" outlineLevel="0" collapsed="false">
      <c r="A8" s="26" t="s">
        <v>26</v>
      </c>
      <c r="B8" s="26" t="s">
        <v>27</v>
      </c>
      <c r="D8" s="27" t="n">
        <v>16</v>
      </c>
      <c r="E8" s="27" t="n">
        <v>41</v>
      </c>
      <c r="F8" s="27" t="n">
        <f aca="false">0.7*60</f>
        <v>42</v>
      </c>
      <c r="H8" s="26" t="n">
        <f aca="false">(D8+E8/60+F8/3600)*15</f>
        <v>250.425</v>
      </c>
      <c r="I8" s="26" t="s">
        <v>28</v>
      </c>
    </row>
    <row r="9" customFormat="false" ht="14.25" hidden="false" customHeight="false" outlineLevel="0" collapsed="false">
      <c r="B9" s="26" t="s">
        <v>29</v>
      </c>
      <c r="D9" s="27" t="n">
        <v>36</v>
      </c>
      <c r="E9" s="27" t="n">
        <v>28</v>
      </c>
      <c r="F9" s="27" t="n">
        <v>0</v>
      </c>
      <c r="H9" s="28" t="n">
        <f aca="false">D9+E9/60+F9/3600</f>
        <v>36.4666666666667</v>
      </c>
      <c r="I9" s="26" t="s">
        <v>28</v>
      </c>
    </row>
    <row r="11" customFormat="false" ht="14.25" hidden="false" customHeight="false" outlineLevel="0" collapsed="false">
      <c r="A11" s="26" t="s">
        <v>30</v>
      </c>
      <c r="B11" s="26" t="s">
        <v>31</v>
      </c>
      <c r="C11" s="29" t="n">
        <v>36526</v>
      </c>
      <c r="D11" s="27" t="n">
        <f aca="false">HOUR(C11)</f>
        <v>0</v>
      </c>
      <c r="E11" s="27" t="n">
        <f aca="false">MINUTE(C11)</f>
        <v>0</v>
      </c>
      <c r="F11" s="27" t="n">
        <f aca="false">SECOND(C11)</f>
        <v>0</v>
      </c>
      <c r="H11" s="26" t="n">
        <f aca="false">D11+E11/60+F11/3600</f>
        <v>0</v>
      </c>
      <c r="I11" s="26" t="s">
        <v>19</v>
      </c>
      <c r="J11" s="26" t="n">
        <f aca="false">H11/24</f>
        <v>0</v>
      </c>
      <c r="K11" s="26" t="s">
        <v>25</v>
      </c>
    </row>
    <row r="12" customFormat="false" ht="14.25" hidden="false" customHeight="false" outlineLevel="0" collapsed="false">
      <c r="B12" s="26" t="s">
        <v>22</v>
      </c>
      <c r="C12" s="30" t="n">
        <v>0.5</v>
      </c>
    </row>
    <row r="13" customFormat="false" ht="14.25" hidden="false" customHeight="false" outlineLevel="0" collapsed="false">
      <c r="A13" s="26" t="s">
        <v>32</v>
      </c>
      <c r="H13" s="31" t="n">
        <f aca="false">C5-C11+J6-J11</f>
        <v>-508.034722222222</v>
      </c>
      <c r="I13" s="26" t="s">
        <v>33</v>
      </c>
    </row>
    <row r="15" customFormat="false" ht="14.25" hidden="false" customHeight="false" outlineLevel="0" collapsed="false">
      <c r="A15" s="26" t="s">
        <v>34</v>
      </c>
      <c r="H15" s="26" t="n">
        <f aca="false">IF((100.46+0.985647*H13+H3+15*H6)&gt;=0,100.46+0.985647*H13+H3+15*H6,360+(100.46+0.985647*H13+H3+15*H6))</f>
        <v>305.300433479167</v>
      </c>
      <c r="I15" s="26" t="s">
        <v>28</v>
      </c>
    </row>
    <row r="17" customFormat="false" ht="14.25" hidden="false" customHeight="false" outlineLevel="0" collapsed="false">
      <c r="A17" s="26" t="s">
        <v>35</v>
      </c>
      <c r="H17" s="28" t="n">
        <f aca="false">H15-H8</f>
        <v>54.8754334791666</v>
      </c>
      <c r="I17" s="26" t="s">
        <v>28</v>
      </c>
    </row>
    <row r="19" customFormat="false" ht="14.25" hidden="false" customHeight="false" outlineLevel="0" collapsed="false">
      <c r="A19" s="26" t="s">
        <v>36</v>
      </c>
      <c r="H19" s="26" t="n">
        <f aca="false">DEGREES(ASIN(SIN(RADIANS(H9))*SIN(RADIANS(H2))+COS(RADIANS(H9))*COS(RADIANS(H2))*COS(RADIANS(H17))))</f>
        <v>48.8691398640997</v>
      </c>
    </row>
    <row r="21" customFormat="false" ht="14.25" hidden="false" customHeight="false" outlineLevel="0" collapsed="false">
      <c r="A21" s="26" t="s">
        <v>37</v>
      </c>
      <c r="H21" s="26" t="n">
        <f aca="false">(SIN(RADIANS(H9))-SIN(RADIANS(H19))*SIN(RADIANS(H2)))/(COS(RADIANS(H19))*COS(RADIANS(H2)))</f>
        <v>-0.00800641947384471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E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3" activeCellId="1" sqref="B6:I9 E3"/>
    </sheetView>
  </sheetViews>
  <sheetFormatPr defaultColWidth="8.2734375" defaultRowHeight="14.25" zeroHeight="false" outlineLevelRow="0" outlineLevelCol="0"/>
  <sheetData>
    <row r="1" customFormat="false" ht="14.25" hidden="false" customHeight="false" outlineLevel="0" collapsed="false">
      <c r="C1" s="0" t="s">
        <v>38</v>
      </c>
      <c r="D1" s="0" t="s">
        <v>39</v>
      </c>
      <c r="E1" s="0" t="s">
        <v>40</v>
      </c>
    </row>
    <row r="2" customFormat="false" ht="14.25" hidden="false" customHeight="false" outlineLevel="0" collapsed="false">
      <c r="B2" s="0" t="n">
        <v>57.517002</v>
      </c>
      <c r="C2" s="0" t="n">
        <f aca="false">ROUNDDOWN(B2,0)</f>
        <v>57</v>
      </c>
      <c r="D2" s="0" t="n">
        <f aca="false">ROUNDDOWN((B2-C2)*60,0)</f>
        <v>31</v>
      </c>
      <c r="E2" s="0" t="n">
        <f aca="false">B2-C2-D2/60</f>
        <v>0.000335333333331245</v>
      </c>
    </row>
    <row r="3" customFormat="false" ht="14.25" hidden="false" customHeight="false" outlineLevel="0" collapsed="false">
      <c r="B3" s="0" t="n">
        <v>4.468314</v>
      </c>
      <c r="C3" s="0" t="n">
        <f aca="false">ROUNDDOWN(B3,0)</f>
        <v>4</v>
      </c>
      <c r="D3" s="0" t="n">
        <f aca="false">ROUNDDOWN((B3-C3)*60,0)</f>
        <v>28</v>
      </c>
      <c r="E3" s="0" t="n">
        <f aca="false">B3-C3-D3/60</f>
        <v>0.00164733333333367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LibreOffice/7.6.2.1$Windows_X86_64 LibreOffice_project/56f7684011345957bbf33a7ee678afaf4d2ba333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2023-10-26T11:24:55Z</dcterms:created>
  <dc:creator>Christopher Gray</dc:creator>
  <dc:description/>
  <dc:language>fr-FR</dc:language>
  <cp:lastModifiedBy/>
  <dcterms:modified xsi:type="dcterms:W3CDTF">2024-01-01T21:55:31Z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